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lupuscapital2-my.sharepoint.com/personal/jonathan_garrett_tymanplc_com/Documents/Annual Report/Website review/2022/"/>
    </mc:Choice>
  </mc:AlternateContent>
  <xr:revisionPtr revIDLastSave="11" documentId="8_{0F65BBDD-C4FE-4C94-BC3F-8968DF593D55}" xr6:coauthVersionLast="47" xr6:coauthVersionMax="47" xr10:uidLastSave="{9385E2BF-5412-4FC0-BBF9-7F81942BABD0}"/>
  <bookViews>
    <workbookView xWindow="-98" yWindow="-98" windowWidth="20715" windowHeight="13276" xr2:uid="{57FC0B30-C5A1-4A77-BDA5-2270C147A839}"/>
  </bookViews>
  <sheets>
    <sheet name="Sustainability data table 2022" sheetId="3"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3" l="1"/>
  <c r="F6" i="3"/>
  <c r="G6" i="3"/>
  <c r="H6" i="3"/>
  <c r="I6" i="3"/>
  <c r="G7" i="3"/>
  <c r="H7" i="3"/>
  <c r="I7" i="3"/>
  <c r="F85" i="3" l="1"/>
  <c r="F72" i="3" l="1"/>
  <c r="G72" i="3"/>
  <c r="H72" i="3"/>
  <c r="F46" i="3" l="1"/>
  <c r="F45" i="3"/>
  <c r="F43" i="3" l="1"/>
  <c r="I85" i="3"/>
  <c r="H85" i="3"/>
  <c r="G85" i="3"/>
  <c r="I46" i="3"/>
  <c r="H46" i="3"/>
  <c r="G46" i="3"/>
  <c r="H45" i="3"/>
  <c r="G45" i="3"/>
  <c r="H44" i="3"/>
  <c r="G44" i="3"/>
  <c r="H43" i="3"/>
  <c r="G43" i="3"/>
  <c r="I34" i="3"/>
  <c r="I35" i="3" s="1"/>
  <c r="H34" i="3"/>
  <c r="H35" i="3" s="1"/>
  <c r="G34" i="3"/>
  <c r="L29" i="3"/>
  <c r="K29" i="3"/>
  <c r="J29" i="3"/>
  <c r="I29" i="3"/>
  <c r="H29" i="3"/>
  <c r="G29" i="3"/>
  <c r="I22" i="3"/>
  <c r="I23" i="3" s="1"/>
  <c r="H22" i="3"/>
  <c r="L7" i="3"/>
  <c r="K7" i="3"/>
  <c r="J7" i="3"/>
  <c r="H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tc={E3DB3894-8B69-4353-B083-CAFB97850298}</author>
    <author>tc={19EAE289-D995-4450-BCED-9FD7E566F466}</author>
  </authors>
  <commentList>
    <comment ref="F17" authorId="0" shapeId="0" xr:uid="{E3DB3894-8B69-4353-B083-CAFB97850298}">
      <text>
        <t>[Threaded comment]
Your version of Excel allows you to read this threaded comment; however, any edits to it will get removed if the file is opened in a newer version of Excel. Learn more: https://go.microsoft.com/fwlink/?linkid=870924
Comment:
    Flights only</t>
      </text>
    </comment>
    <comment ref="G17" authorId="1" shapeId="0" xr:uid="{19EAE289-D995-4450-BCED-9FD7E566F466}">
      <text>
        <t>[Threaded comment]
Your version of Excel allows you to read this threaded comment; however, any edits to it will get removed if the file is opened in a newer version of Excel. Learn more: https://go.microsoft.com/fwlink/?linkid=870924
Comment:
    Flights only</t>
      </text>
    </comment>
  </commentList>
</comments>
</file>

<file path=xl/sharedStrings.xml><?xml version="1.0" encoding="utf-8"?>
<sst xmlns="http://schemas.openxmlformats.org/spreadsheetml/2006/main" count="315" uniqueCount="176">
  <si>
    <t>Topic</t>
  </si>
  <si>
    <t>Unit of Measure</t>
  </si>
  <si>
    <t>Target</t>
  </si>
  <si>
    <t>Greenhouse gas emissions</t>
  </si>
  <si>
    <t>Energy management</t>
  </si>
  <si>
    <t>Waste management</t>
  </si>
  <si>
    <t>Workforce health and safety</t>
  </si>
  <si>
    <t>Product innovation</t>
  </si>
  <si>
    <t>% product revenues positively contributing to the UN SDGs</t>
  </si>
  <si>
    <t xml:space="preserve">Rate per 1 m hours worked (employees &amp; agency) </t>
  </si>
  <si>
    <t>n/a</t>
  </si>
  <si>
    <t>Fatalities</t>
  </si>
  <si>
    <t>Number</t>
  </si>
  <si>
    <t>Zero</t>
  </si>
  <si>
    <t>Number (employees/agency)</t>
  </si>
  <si>
    <t>Safety leadership tours</t>
  </si>
  <si>
    <t>YOY improvement</t>
  </si>
  <si>
    <t>Notes</t>
  </si>
  <si>
    <r>
      <t>Accounting Metric</t>
    </r>
    <r>
      <rPr>
        <b/>
        <vertAlign val="superscript"/>
        <sz val="11"/>
        <color theme="1"/>
        <rFont val="Calibri"/>
        <family val="2"/>
        <scheme val="minor"/>
      </rPr>
      <t>1</t>
    </r>
  </si>
  <si>
    <r>
      <rPr>
        <vertAlign val="superscript"/>
        <sz val="9"/>
        <color theme="1"/>
        <rFont val="Calibri"/>
        <family val="2"/>
        <scheme val="minor"/>
      </rPr>
      <t>1</t>
    </r>
    <r>
      <rPr>
        <sz val="9"/>
        <color theme="1"/>
        <rFont val="Calibri"/>
        <family val="2"/>
        <scheme val="minor"/>
      </rPr>
      <t xml:space="preserve"> Based on the SASB Materiality Map - Construction Materials industry standard 2018-10</t>
    </r>
  </si>
  <si>
    <t>Silicosis (health and safety) is not considered material - it is not an occupational exposure hazard in the Group's operations.</t>
  </si>
  <si>
    <t>%</t>
  </si>
  <si>
    <r>
      <t>TCO</t>
    </r>
    <r>
      <rPr>
        <vertAlign val="subscript"/>
        <sz val="11"/>
        <color theme="1"/>
        <rFont val="Calibri"/>
        <family val="2"/>
        <scheme val="minor"/>
      </rPr>
      <t>2</t>
    </r>
    <r>
      <rPr>
        <sz val="11"/>
        <color theme="1"/>
        <rFont val="Calibri"/>
        <family val="2"/>
        <scheme val="minor"/>
      </rPr>
      <t>e</t>
    </r>
  </si>
  <si>
    <t>Actual (employee &amp; agency)</t>
  </si>
  <si>
    <t>MWh</t>
  </si>
  <si>
    <t>% hazardous</t>
  </si>
  <si>
    <t>% landfilled</t>
  </si>
  <si>
    <t>Product integrity &amp; transparency</t>
  </si>
  <si>
    <t>£m</t>
  </si>
  <si>
    <t>Whistleblowing</t>
  </si>
  <si>
    <t>&lt;3.0 by YE 2026</t>
  </si>
  <si>
    <t>Losses from anti-competitive / anti-trust activity</t>
  </si>
  <si>
    <t>Intensity ratio</t>
  </si>
  <si>
    <r>
      <t>TCO</t>
    </r>
    <r>
      <rPr>
        <vertAlign val="subscript"/>
        <sz val="11"/>
        <color theme="1"/>
        <rFont val="Calibri"/>
        <family val="2"/>
        <scheme val="minor"/>
      </rPr>
      <t>2</t>
    </r>
    <r>
      <rPr>
        <sz val="11"/>
        <color theme="1"/>
        <rFont val="Calibri"/>
        <family val="2"/>
        <scheme val="minor"/>
      </rPr>
      <t>e/£m revenue</t>
    </r>
  </si>
  <si>
    <r>
      <t>m</t>
    </r>
    <r>
      <rPr>
        <vertAlign val="superscript"/>
        <sz val="11"/>
        <color theme="1"/>
        <rFont val="Calibri"/>
        <family val="2"/>
        <scheme val="minor"/>
      </rPr>
      <t>3</t>
    </r>
  </si>
  <si>
    <r>
      <t>m</t>
    </r>
    <r>
      <rPr>
        <vertAlign val="superscript"/>
        <sz val="11"/>
        <color theme="1"/>
        <rFont val="Calibri"/>
        <family val="2"/>
        <scheme val="minor"/>
      </rPr>
      <t>3</t>
    </r>
    <r>
      <rPr>
        <sz val="11"/>
        <color theme="1"/>
        <rFont val="Calibri"/>
        <family val="2"/>
        <scheme val="minor"/>
      </rPr>
      <t>/£m revenue</t>
    </r>
  </si>
  <si>
    <t>Amount generated (non-hazardous)</t>
  </si>
  <si>
    <t>Amount generated (hazardous)</t>
  </si>
  <si>
    <t>Lost time incidents (excluding COVID)</t>
  </si>
  <si>
    <t>SDG Alignment</t>
  </si>
  <si>
    <t>Number (contractors/visitors)</t>
  </si>
  <si>
    <t>Total energy consumption (fuels, electricity and company transport)</t>
  </si>
  <si>
    <t>% grid electricity in above</t>
  </si>
  <si>
    <t>Water consumption (municipal supplies)</t>
  </si>
  <si>
    <t>Water consumption (groundwater)</t>
  </si>
  <si>
    <t>Tonnes</t>
  </si>
  <si>
    <t>Female representation at Board level</t>
  </si>
  <si>
    <t>Female representation at senior management level</t>
  </si>
  <si>
    <t>Female representation across global workforce</t>
  </si>
  <si>
    <t>Safety training</t>
  </si>
  <si>
    <t>Total hours</t>
  </si>
  <si>
    <t>Community investment</t>
  </si>
  <si>
    <t>Company cash donation to charity</t>
  </si>
  <si>
    <t>Employee cash donation to charity</t>
  </si>
  <si>
    <t>Value of staff time volunteered in company hours</t>
  </si>
  <si>
    <t>£</t>
  </si>
  <si>
    <t>In-kind contributions to local communities</t>
  </si>
  <si>
    <t>Total community investment</t>
  </si>
  <si>
    <t>Management system certification</t>
  </si>
  <si>
    <t>Total tonnes waste/£m revenue</t>
  </si>
  <si>
    <t>Number of plants certified</t>
  </si>
  <si>
    <t>% revenues from certified facilities</t>
  </si>
  <si>
    <t>zero by YE 2026</t>
  </si>
  <si>
    <t>Recordable incidents involving contractors/visitors</t>
  </si>
  <si>
    <t>Total scope 3 emissions</t>
  </si>
  <si>
    <t>ISO 14001 Environment</t>
  </si>
  <si>
    <t>ISO 9000 Quality</t>
  </si>
  <si>
    <t>ISO 45001 Health and Safety</t>
  </si>
  <si>
    <t>Cases reported to confidential reporting lines</t>
  </si>
  <si>
    <t>Total amount of waste generated (non-hazardous + hazardous)</t>
  </si>
  <si>
    <t>Total water consumption  (municipal and groundwater)</t>
  </si>
  <si>
    <t>% emissions covered under emissions-limiting regulations (e.g. EU ETS)</t>
  </si>
  <si>
    <t xml:space="preserve">Scope 1 emissions (stationary combustion and vehicle fuel) </t>
  </si>
  <si>
    <t>% recycled</t>
  </si>
  <si>
    <t>% incinerated</t>
  </si>
  <si>
    <t>Tyman and the SASB Materiality Map</t>
  </si>
  <si>
    <t>Total scope 1, 2 &amp; 3 emissions (value chain carbon footprint)</t>
  </si>
  <si>
    <t>1a Purchased goods and services (direct materials)</t>
  </si>
  <si>
    <r>
      <t xml:space="preserve">2019 
</t>
    </r>
    <r>
      <rPr>
        <sz val="9"/>
        <color theme="1"/>
        <rFont val="Calibri"/>
        <family val="2"/>
        <scheme val="minor"/>
      </rPr>
      <t>(baseline Year)</t>
    </r>
  </si>
  <si>
    <t>2 Capital goods</t>
  </si>
  <si>
    <t>5 Waste generated in operations</t>
  </si>
  <si>
    <t>6 Business travel (including flights)</t>
  </si>
  <si>
    <t>7 Employee commuting</t>
  </si>
  <si>
    <t>9 Downstream transportation and distribution</t>
  </si>
  <si>
    <t>4 Upstream transportation and distribution</t>
  </si>
  <si>
    <t>11 Use of sold product</t>
  </si>
  <si>
    <t>3 Fuel and energy related activities</t>
  </si>
  <si>
    <t>12 End-of-life treatment of products</t>
  </si>
  <si>
    <t>1b Purchased goods and services (indirect materials and services)</t>
  </si>
  <si>
    <t>Training and development</t>
  </si>
  <si>
    <t>Training hours (all types, including safety related training recorded above)</t>
  </si>
  <si>
    <t>Diversity, equity and inclusion</t>
  </si>
  <si>
    <t>Percentage of workforce unionised</t>
  </si>
  <si>
    <t>% total workforce (temp &amp; perm)</t>
  </si>
  <si>
    <t>Number of training hours</t>
  </si>
  <si>
    <t>% temporary &amp; permanent employees</t>
  </si>
  <si>
    <t>&lt; 30 years</t>
  </si>
  <si>
    <t>30-50 years</t>
  </si>
  <si>
    <t>&gt;50 Years</t>
  </si>
  <si>
    <t>% permanent employees</t>
  </si>
  <si>
    <t>Age breakdown:</t>
  </si>
  <si>
    <t>Product revenues certified to EPD or C2C standards</t>
  </si>
  <si>
    <t>£m revenue</t>
  </si>
  <si>
    <t>Air quality - our manufacturing facilities are not typically regulated for industrial air emissions such as NOx, SOx, particulates or VOCs etc.  These air emissions are not considered material so are not disclosed in the Annual Re[port and Accounts..</t>
  </si>
  <si>
    <t>For restatements, refer to the Tyman Annual Report and Accounts.</t>
  </si>
  <si>
    <t xml:space="preserve">Positive safety observations </t>
  </si>
  <si>
    <t>Environmental compliance</t>
  </si>
  <si>
    <t>zero</t>
  </si>
  <si>
    <t>Total water consumption at water-stressed sites (5 locations - Mexico, Italy &amp; US)</t>
  </si>
  <si>
    <t>Safety improvement opportunities (unsafe condition/unsafe act)</t>
  </si>
  <si>
    <t>Biodiversity - is not considered material in the context of the Group's operations as set out by SASB.  The Group is not a major land owner nor is it involved directly in extractive operations.</t>
  </si>
  <si>
    <r>
      <t xml:space="preserve">External ESG ratings </t>
    </r>
    <r>
      <rPr>
        <sz val="9"/>
        <color theme="1"/>
        <rFont val="Calibri"/>
        <family val="2"/>
        <scheme val="minor"/>
      </rPr>
      <t>(publicly available)</t>
    </r>
  </si>
  <si>
    <t>CDP</t>
  </si>
  <si>
    <t>C</t>
  </si>
  <si>
    <t>MSCI</t>
  </si>
  <si>
    <t>Grade</t>
  </si>
  <si>
    <t>S&amp;P Global</t>
  </si>
  <si>
    <t>Sustainalytics</t>
  </si>
  <si>
    <r>
      <t>Lost time incidents (</t>
    </r>
    <r>
      <rPr>
        <sz val="9"/>
        <color theme="1"/>
        <rFont val="Calibri"/>
        <family val="2"/>
        <scheme val="minor"/>
      </rPr>
      <t>COVID related only: workplace exposure close contact &lt;2m for 15 mins or more in any 24 hour period</t>
    </r>
    <r>
      <rPr>
        <sz val="11"/>
        <color theme="1"/>
        <rFont val="Calibri"/>
        <family val="2"/>
        <scheme val="minor"/>
      </rPr>
      <t>)</t>
    </r>
  </si>
  <si>
    <t>Intensity ratio (all sites)</t>
  </si>
  <si>
    <t>Average training hours per employee (permanent/temporary)</t>
  </si>
  <si>
    <t xml:space="preserve">&lt;1.0 </t>
  </si>
  <si>
    <t>FTE headcount (permanent and temporary)</t>
  </si>
  <si>
    <t>Training hours/employee</t>
  </si>
  <si>
    <t>Scope 2 emissions (electricity) - location based</t>
  </si>
  <si>
    <t>Scope 2 emissions (electricity) - market based</t>
  </si>
  <si>
    <t>Total scope 1 and 2 emissions (market based)</t>
  </si>
  <si>
    <t>Total scope 1 and 2 emissions (location based)</t>
  </si>
  <si>
    <r>
      <t>Scope 3 emissions (10 x categories)- data development ongoing under SBT</t>
    </r>
    <r>
      <rPr>
        <vertAlign val="superscript"/>
        <sz val="11"/>
        <color theme="1"/>
        <rFont val="Calibri"/>
        <family val="2"/>
        <scheme val="minor"/>
      </rPr>
      <t>2</t>
    </r>
  </si>
  <si>
    <r>
      <t>Lost Time Incident Frequency Rate (LTIFR)</t>
    </r>
    <r>
      <rPr>
        <vertAlign val="superscript"/>
        <sz val="11"/>
        <color theme="1"/>
        <rFont val="Calibri"/>
        <family val="2"/>
        <scheme val="minor"/>
      </rPr>
      <t>3</t>
    </r>
    <r>
      <rPr>
        <sz val="11"/>
        <color theme="1"/>
        <rFont val="Calibri"/>
        <family val="2"/>
        <scheme val="minor"/>
      </rPr>
      <t xml:space="preserve"> including COVID cases</t>
    </r>
  </si>
  <si>
    <r>
      <rPr>
        <vertAlign val="superscript"/>
        <sz val="9"/>
        <color theme="1"/>
        <rFont val="Calibri"/>
        <family val="2"/>
        <scheme val="minor"/>
      </rPr>
      <t>3</t>
    </r>
    <r>
      <rPr>
        <sz val="9"/>
        <color theme="1"/>
        <rFont val="Calibri"/>
        <family val="2"/>
        <scheme val="minor"/>
      </rPr>
      <t xml:space="preserve"> Lost Time Incident Frequency Rate per 1 million hours worked (incidents resulting in one or more days away from work, excluding the day of the incident).</t>
    </r>
  </si>
  <si>
    <r>
      <t>Lost Time Incident Frequency Rate (LTIFR)</t>
    </r>
    <r>
      <rPr>
        <vertAlign val="superscript"/>
        <sz val="11"/>
        <color theme="1"/>
        <rFont val="Calibri"/>
        <family val="2"/>
        <scheme val="minor"/>
      </rPr>
      <t>3</t>
    </r>
    <r>
      <rPr>
        <sz val="11"/>
        <color theme="1"/>
        <rFont val="Calibri"/>
        <family val="2"/>
        <scheme val="minor"/>
      </rPr>
      <t xml:space="preserve"> excluding COVID cases</t>
    </r>
  </si>
  <si>
    <r>
      <t>Total Recordable Incident Rate (TRIR)</t>
    </r>
    <r>
      <rPr>
        <vertAlign val="superscript"/>
        <sz val="11"/>
        <color theme="1"/>
        <rFont val="Calibri"/>
        <family val="2"/>
        <scheme val="minor"/>
      </rPr>
      <t>4</t>
    </r>
    <r>
      <rPr>
        <sz val="11"/>
        <color theme="1"/>
        <rFont val="Calibri"/>
        <family val="2"/>
        <scheme val="minor"/>
      </rPr>
      <t xml:space="preserve"> including COVID</t>
    </r>
  </si>
  <si>
    <r>
      <t>Total Recordable Incident Rate (TRIR)</t>
    </r>
    <r>
      <rPr>
        <vertAlign val="superscript"/>
        <sz val="11"/>
        <color theme="1"/>
        <rFont val="Calibri"/>
        <family val="2"/>
        <scheme val="minor"/>
      </rPr>
      <t>4</t>
    </r>
    <r>
      <rPr>
        <sz val="11"/>
        <color theme="1"/>
        <rFont val="Calibri"/>
        <family val="2"/>
        <scheme val="minor"/>
      </rPr>
      <t xml:space="preserve"> excluding COVID cases</t>
    </r>
  </si>
  <si>
    <r>
      <t>Serious incidents</t>
    </r>
    <r>
      <rPr>
        <vertAlign val="superscript"/>
        <sz val="11"/>
        <color theme="1"/>
        <rFont val="Calibri"/>
        <family val="2"/>
        <scheme val="minor"/>
      </rPr>
      <t>5</t>
    </r>
  </si>
  <si>
    <r>
      <rPr>
        <vertAlign val="superscript"/>
        <sz val="9"/>
        <color theme="1"/>
        <rFont val="Calibri"/>
        <family val="2"/>
        <scheme val="minor"/>
      </rPr>
      <t>4</t>
    </r>
    <r>
      <rPr>
        <sz val="9"/>
        <color theme="1"/>
        <rFont val="Calibri"/>
        <family val="2"/>
        <scheme val="minor"/>
      </rPr>
      <t xml:space="preserve"> Total Recordable Incident Rate for all work-related injuries or illnesses to employees (incl. agency staff) that causes fatality, unconsciousness, lost workdays, restricted work activity, job transfer or medical care beyond first aid, per 1 million hours worked.   Including COVID-19 workplace transmission cases.</t>
    </r>
  </si>
  <si>
    <r>
      <rPr>
        <vertAlign val="superscript"/>
        <sz val="9"/>
        <color theme="1"/>
        <rFont val="Calibri"/>
        <family val="2"/>
        <scheme val="minor"/>
      </rPr>
      <t>5</t>
    </r>
    <r>
      <rPr>
        <sz val="9"/>
        <color theme="1"/>
        <rFont val="Calibri"/>
        <family val="2"/>
        <scheme val="minor"/>
      </rPr>
      <t xml:space="preserve"> Serious incidents are those deemed life threatening or life changing due to their severity</t>
    </r>
  </si>
  <si>
    <r>
      <t>Hi-potential near miss incidents</t>
    </r>
    <r>
      <rPr>
        <vertAlign val="superscript"/>
        <sz val="11"/>
        <color theme="1"/>
        <rFont val="Calibri"/>
        <family val="2"/>
        <scheme val="minor"/>
      </rPr>
      <t>6</t>
    </r>
  </si>
  <si>
    <r>
      <rPr>
        <vertAlign val="superscript"/>
        <sz val="9"/>
        <color theme="1"/>
        <rFont val="Calibri"/>
        <family val="2"/>
        <scheme val="minor"/>
      </rPr>
      <t>6</t>
    </r>
    <r>
      <rPr>
        <sz val="9"/>
        <color theme="1"/>
        <rFont val="Calibri"/>
        <family val="2"/>
        <scheme val="minor"/>
      </rPr>
      <t xml:space="preserve"> HiPo (high-potential) incidents are those that didn’t cause  serious injury but could have done under different circumstances. </t>
    </r>
  </si>
  <si>
    <r>
      <t>Health and safety enforcement actions</t>
    </r>
    <r>
      <rPr>
        <vertAlign val="superscript"/>
        <sz val="11"/>
        <color theme="1"/>
        <rFont val="Calibri"/>
        <family val="2"/>
        <scheme val="minor"/>
      </rPr>
      <t>7</t>
    </r>
  </si>
  <si>
    <r>
      <rPr>
        <vertAlign val="superscript"/>
        <sz val="9"/>
        <color theme="1"/>
        <rFont val="Calibri"/>
        <family val="2"/>
        <scheme val="minor"/>
      </rPr>
      <t>8</t>
    </r>
    <r>
      <rPr>
        <sz val="9"/>
        <color theme="1"/>
        <rFont val="Calibri"/>
        <family val="2"/>
        <scheme val="minor"/>
      </rPr>
      <t xml:space="preserve"> Revised definition introduced from 2020 excluding all types of absence such as holiday, furlough and other non-working time.</t>
    </r>
  </si>
  <si>
    <r>
      <t>Hours worked</t>
    </r>
    <r>
      <rPr>
        <vertAlign val="superscript"/>
        <sz val="11"/>
        <color theme="1"/>
        <rFont val="Calibri"/>
        <family val="2"/>
        <scheme val="minor"/>
      </rPr>
      <t>8</t>
    </r>
  </si>
  <si>
    <t>Intensity ratio (scope 1 and 2 emissions) market based</t>
  </si>
  <si>
    <t>Intensity ratio (scope 1 and 2 emissions) location based</t>
  </si>
  <si>
    <t>46.2% reduction by YE 2030 (vs 2019 baseline) 23,518 TCO2e</t>
  </si>
  <si>
    <r>
      <rPr>
        <vertAlign val="superscript"/>
        <sz val="9"/>
        <color theme="1"/>
        <rFont val="Calibri"/>
        <family val="2"/>
        <scheme val="minor"/>
      </rPr>
      <t>2</t>
    </r>
    <r>
      <rPr>
        <sz val="9"/>
        <color theme="1"/>
        <rFont val="Calibri"/>
        <family val="2"/>
        <scheme val="minor"/>
      </rPr>
      <t xml:space="preserve"> 2019 baseline and 2020 scope 3 raw materials data restated in 2022 following improvements made to data quality (better material weights and pricing factors used).  Data not collected during 2021 while work was undertaken on target glidepath to 2030.</t>
    </r>
  </si>
  <si>
    <r>
      <t>28% absolute reduction by YE 2030 (vs 2019 baseline) 421,395 TCO</t>
    </r>
    <r>
      <rPr>
        <vertAlign val="subscript"/>
        <sz val="11"/>
        <color theme="1"/>
        <rFont val="Calibri"/>
        <family val="2"/>
        <scheme val="minor"/>
      </rPr>
      <t>2</t>
    </r>
    <r>
      <rPr>
        <sz val="11"/>
        <color theme="1"/>
        <rFont val="Calibri"/>
        <family val="2"/>
        <scheme val="minor"/>
      </rPr>
      <t>e</t>
    </r>
  </si>
  <si>
    <r>
      <t>50% reduction by YE 2026 (vs 2019 baseline)  35.6 TCO</t>
    </r>
    <r>
      <rPr>
        <vertAlign val="subscript"/>
        <sz val="11"/>
        <color theme="1"/>
        <rFont val="Calibri"/>
        <family val="2"/>
        <scheme val="minor"/>
      </rPr>
      <t>2</t>
    </r>
    <r>
      <rPr>
        <sz val="11"/>
        <color theme="1"/>
        <rFont val="Calibri"/>
        <family val="2"/>
        <scheme val="minor"/>
      </rPr>
      <t>e/£m revenue</t>
    </r>
  </si>
  <si>
    <r>
      <t>Cap on absolute consumption of 233,000 m</t>
    </r>
    <r>
      <rPr>
        <vertAlign val="superscript"/>
        <sz val="11"/>
        <rFont val="Calibri"/>
        <family val="2"/>
        <scheme val="minor"/>
      </rPr>
      <t>3</t>
    </r>
    <r>
      <rPr>
        <sz val="11"/>
        <rFont val="Calibri"/>
        <family val="2"/>
        <scheme val="minor"/>
      </rPr>
      <t xml:space="preserve"> (10% reduction on 2021 baseline)</t>
    </r>
  </si>
  <si>
    <r>
      <t>% renewable ener</t>
    </r>
    <r>
      <rPr>
        <sz val="11"/>
        <rFont val="Calibri"/>
        <family val="2"/>
        <scheme val="minor"/>
      </rPr>
      <t>gy (as a proportion of total energy consumption above</t>
    </r>
    <r>
      <rPr>
        <sz val="11"/>
        <color theme="1"/>
        <rFont val="Calibri"/>
        <family val="2"/>
        <scheme val="minor"/>
      </rPr>
      <t>)</t>
    </r>
  </si>
  <si>
    <t>£m revenues crime reduction products</t>
  </si>
  <si>
    <t>£m revenues energy saving products</t>
  </si>
  <si>
    <t>£m revenues fire protection products</t>
  </si>
  <si>
    <t>£m revenues severe weather protection products</t>
  </si>
  <si>
    <t>£m revenues inclusive living products</t>
  </si>
  <si>
    <t>£m revenues safety &amp; health protection products</t>
  </si>
  <si>
    <r>
      <t>Environmental enforcement actions</t>
    </r>
    <r>
      <rPr>
        <vertAlign val="superscript"/>
        <sz val="11"/>
        <color theme="1"/>
        <rFont val="Calibri"/>
        <family val="2"/>
        <scheme val="minor"/>
      </rPr>
      <t>9</t>
    </r>
  </si>
  <si>
    <r>
      <rPr>
        <vertAlign val="superscript"/>
        <sz val="9"/>
        <color theme="1"/>
        <rFont val="Calibri"/>
        <family val="2"/>
        <scheme val="minor"/>
      </rPr>
      <t>7</t>
    </r>
    <r>
      <rPr>
        <sz val="9"/>
        <color theme="1"/>
        <rFont val="Calibri"/>
        <family val="2"/>
        <scheme val="minor"/>
      </rPr>
      <t xml:space="preserve"> Any prohibition notices, penalties, fines, violations, citations, prosecutions, warnings or other action for health &amp; safety offences taken by local, state or national regulatory body requiring action by the business.  Note: all such actions for minor offences in in 2019 and 2020 have been closed. </t>
    </r>
  </si>
  <si>
    <r>
      <t xml:space="preserve">1 </t>
    </r>
    <r>
      <rPr>
        <b/>
        <vertAlign val="superscript"/>
        <sz val="11"/>
        <rFont val="Calibri"/>
        <family val="2"/>
        <scheme val="minor"/>
      </rPr>
      <t>10</t>
    </r>
  </si>
  <si>
    <r>
      <rPr>
        <vertAlign val="superscript"/>
        <sz val="9"/>
        <color theme="1"/>
        <rFont val="Calibri"/>
        <family val="2"/>
        <scheme val="minor"/>
      </rPr>
      <t>9</t>
    </r>
    <r>
      <rPr>
        <sz val="9"/>
        <color theme="1"/>
        <rFont val="Calibri"/>
        <family val="2"/>
        <scheme val="minor"/>
      </rPr>
      <t xml:space="preserve"> Any prohibition notices, penalties, fines, violations, citations, prosecutions, warnings or other action for environmental offences taken by local, state or national regulatory body requiring action by the business.  </t>
    </r>
  </si>
  <si>
    <r>
      <t>Sustainable product revenues</t>
    </r>
    <r>
      <rPr>
        <vertAlign val="superscript"/>
        <sz val="11"/>
        <color theme="1"/>
        <rFont val="Calibri"/>
        <family val="2"/>
        <scheme val="minor"/>
      </rPr>
      <t>11</t>
    </r>
  </si>
  <si>
    <r>
      <rPr>
        <vertAlign val="superscript"/>
        <sz val="9"/>
        <color theme="1"/>
        <rFont val="Calibri"/>
        <family val="2"/>
        <scheme val="minor"/>
      </rPr>
      <t>12</t>
    </r>
    <r>
      <rPr>
        <sz val="9"/>
        <color theme="1"/>
        <rFont val="Calibri"/>
        <family val="2"/>
        <scheme val="minor"/>
      </rPr>
      <t xml:space="preserve"> Restated in 2022 following identification of reporting error</t>
    </r>
  </si>
  <si>
    <t>8.4 / AA</t>
  </si>
  <si>
    <t>7.1 / A</t>
  </si>
  <si>
    <t>Score</t>
  </si>
  <si>
    <t>Score/risk rating</t>
  </si>
  <si>
    <t>17.8 (low)</t>
  </si>
  <si>
    <r>
      <t>21.0 (medium)</t>
    </r>
    <r>
      <rPr>
        <b/>
        <vertAlign val="superscript"/>
        <sz val="11"/>
        <color theme="1"/>
        <rFont val="Calibri"/>
        <family val="2"/>
        <scheme val="minor"/>
      </rPr>
      <t>13</t>
    </r>
  </si>
  <si>
    <t xml:space="preserve">13 New more comprehensive KPIs introduced in 2022 </t>
  </si>
  <si>
    <t>Score/rating</t>
  </si>
  <si>
    <r>
      <rPr>
        <vertAlign val="superscript"/>
        <sz val="9"/>
        <color theme="1"/>
        <rFont val="Calibri"/>
        <family val="2"/>
        <scheme val="minor"/>
      </rPr>
      <t>10</t>
    </r>
    <r>
      <rPr>
        <sz val="9"/>
        <color theme="1"/>
        <rFont val="Calibri"/>
        <family val="2"/>
        <scheme val="minor"/>
      </rPr>
      <t xml:space="preserve"> Minor technical violation with a trade effluent discharge consent (for the canteen) from the AmesburyTruth Juarez plant in Mexico.  A surcharge of US$4,446 was levied on the plant’s monthly effluent bill to treat the higher than permitted contaminant load (Biochemical and Chemical Oxygen Demand) in the effluent.  No discharge to the natural environment. Revised cleaning procedures and bolting down of floor sieves to minimise food residues entering the drainage system has corrected the non-compliant discharge.</t>
    </r>
  </si>
  <si>
    <r>
      <rPr>
        <vertAlign val="superscript"/>
        <sz val="9"/>
        <color theme="1"/>
        <rFont val="Calibri"/>
        <family val="2"/>
        <scheme val="minor"/>
      </rPr>
      <t>11</t>
    </r>
    <r>
      <rPr>
        <sz val="9"/>
        <color theme="1"/>
        <rFont val="Calibri"/>
        <family val="2"/>
        <scheme val="minor"/>
      </rPr>
      <t xml:space="preserve"> Restated to include additional product revenues not reported in earlier years.</t>
    </r>
  </si>
  <si>
    <t xml:space="preserve">(All employees: permanent and temporary/agency, except where noted for contractors/visitors)  </t>
  </si>
  <si>
    <t>Total £m product revenues positively contributing to the UN SDGs</t>
  </si>
  <si>
    <t xml:space="preserve">Water stewardship </t>
  </si>
  <si>
    <r>
      <t>% revenues from certified facilities</t>
    </r>
    <r>
      <rPr>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</si>
</sst>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_-* #,##0.0_-;\-* #,##0.0_-;_-* &quot;-&quot;??_-;_-@_-"/>
  </numFmts>
  <fonts count="16"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9"/>
      <color theme="1"/>
      <name val="Calibri"/>
      <family val="2"/>
      <scheme val="minor"/>
    </font>
    <font>
      <sz val="9"/>
      <color theme="1"/>
      <name val="Calibri"/>
      <family val="2"/>
      <scheme val="minor"/>
    </font>
    <font>
      <vertAlign val="superscript"/>
      <sz val="9"/>
      <color theme="1"/>
      <name val="Calibri"/>
      <family val="2"/>
      <scheme val="minor"/>
    </font>
    <font>
      <b/>
      <vertAlign val="superscript"/>
      <sz val="9"/>
      <color theme="1"/>
      <name val="Calibri"/>
      <family val="2"/>
      <scheme val="minor"/>
    </font>
    <font>
      <vertAlign val="subscript"/>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sz val="11"/>
      <color rgb="FFFF0000"/>
      <name val="Calibri"/>
      <family val="2"/>
      <scheme val="minor"/>
    </font>
    <font>
      <b/>
      <vertAlign val="superscript"/>
      <sz val="11"/>
      <name val="Calibri"/>
      <family val="2"/>
      <scheme val="minor"/>
    </font>
    <font>
      <sz val="9"/>
      <color indexed="81"/>
      <name val="Tahoma"/>
      <family val="2"/>
    </font>
    <font>
      <vertAlign val="superscript"/>
      <sz val="11"/>
      <name val="Calibri"/>
      <family val="2"/>
      <scheme val="minor"/>
    </font>
  </fonts>
  <fills count="2">
    <fill>
      <patternFill patternType="none"/>
    </fill>
    <fill>
      <patternFill patternType="gray125"/>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0" fillId="0" borderId="0" applyFont="0" applyFill="0" applyBorder="0" applyAlignment="0" applyProtection="0"/>
    <xf numFmtId="43" fontId="10" fillId="0" borderId="0" applyFont="0" applyFill="0" applyBorder="0" applyAlignment="0" applyProtection="0"/>
  </cellStyleXfs>
  <cellXfs count="126">
    <xf numFmtId="0" fontId="0" fillId="0" borderId="0" xfId="0"/>
    <xf numFmtId="0" fontId="0" fillId="0" borderId="0" xfId="0" applyAlignment="1">
      <alignment horizontal="center"/>
    </xf>
    <xf numFmtId="0" fontId="1" fillId="0" borderId="0" xfId="0" applyFont="1"/>
    <xf numFmtId="0" fontId="0" fillId="0" borderId="0" xfId="0" applyAlignment="1">
      <alignment vertical="center"/>
    </xf>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0" fontId="7" fillId="0" borderId="0" xfId="0" applyFont="1"/>
    <xf numFmtId="0" fontId="6" fillId="0" borderId="0" xfId="0" applyFont="1" applyAlignment="1">
      <alignment horizontal="center"/>
    </xf>
    <xf numFmtId="0" fontId="5" fillId="0" borderId="0" xfId="0" applyFont="1" applyAlignment="1">
      <alignment vertical="center"/>
    </xf>
    <xf numFmtId="0" fontId="1" fillId="0" borderId="0" xfId="0" applyFont="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3" fontId="0" fillId="0" borderId="0" xfId="0" applyNumberFormat="1" applyAlignment="1">
      <alignment horizontal="right" vertical="center"/>
    </xf>
    <xf numFmtId="3" fontId="0" fillId="0" borderId="2" xfId="0" applyNumberFormat="1" applyBorder="1" applyAlignment="1">
      <alignment horizontal="right" vertical="center"/>
    </xf>
    <xf numFmtId="0" fontId="0" fillId="0" borderId="0" xfId="0" applyAlignment="1">
      <alignment vertical="center" wrapText="1"/>
    </xf>
    <xf numFmtId="0" fontId="9" fillId="0" borderId="0" xfId="0" applyFont="1" applyAlignment="1">
      <alignment horizontal="right" vertical="center"/>
    </xf>
    <xf numFmtId="3" fontId="1" fillId="0" borderId="0" xfId="0" applyNumberFormat="1" applyFont="1" applyAlignment="1">
      <alignment horizontal="right" vertical="center"/>
    </xf>
    <xf numFmtId="0" fontId="0" fillId="0" borderId="4" xfId="0" applyBorder="1" applyAlignment="1">
      <alignment vertical="center"/>
    </xf>
    <xf numFmtId="0" fontId="1" fillId="0" borderId="4" xfId="0" applyFont="1" applyBorder="1"/>
    <xf numFmtId="0" fontId="0" fillId="0" borderId="9" xfId="0" applyBorder="1" applyAlignment="1">
      <alignment vertical="center"/>
    </xf>
    <xf numFmtId="0" fontId="1" fillId="0" borderId="9" xfId="0" applyFont="1" applyBorder="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vertical="center"/>
    </xf>
    <xf numFmtId="0" fontId="1" fillId="0" borderId="12" xfId="0" applyFont="1" applyBorder="1" applyAlignment="1">
      <alignment vertical="center"/>
    </xf>
    <xf numFmtId="3"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9" xfId="0" applyBorder="1" applyAlignment="1">
      <alignment vertical="center" wrapText="1"/>
    </xf>
    <xf numFmtId="3" fontId="0" fillId="0" borderId="9" xfId="0" applyNumberFormat="1" applyBorder="1" applyAlignment="1">
      <alignment horizontal="right" vertical="center"/>
    </xf>
    <xf numFmtId="3" fontId="0" fillId="0" borderId="10" xfId="0" applyNumberFormat="1" applyBorder="1" applyAlignment="1">
      <alignment horizontal="right" vertical="center"/>
    </xf>
    <xf numFmtId="0" fontId="0" fillId="0" borderId="12" xfId="0" applyBorder="1" applyAlignment="1">
      <alignment vertical="center" wrapText="1"/>
    </xf>
    <xf numFmtId="3" fontId="0" fillId="0" borderId="13" xfId="0" applyNumberFormat="1" applyBorder="1" applyAlignment="1">
      <alignment horizontal="right"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5" xfId="0" applyBorder="1" applyAlignment="1">
      <alignment horizontal="right" vertical="center"/>
    </xf>
    <xf numFmtId="0" fontId="0" fillId="0" borderId="16" xfId="0" applyBorder="1" applyAlignment="1">
      <alignment horizontal="right" vertical="center"/>
    </xf>
    <xf numFmtId="0" fontId="1" fillId="0" borderId="15" xfId="0" applyFont="1" applyBorder="1" applyAlignment="1">
      <alignment vertical="center"/>
    </xf>
    <xf numFmtId="0" fontId="1" fillId="0" borderId="12" xfId="0" applyFont="1" applyBorder="1"/>
    <xf numFmtId="3"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1" fillId="0" borderId="15" xfId="0" applyFont="1" applyBorder="1" applyAlignment="1">
      <alignment horizontal="right" vertical="center"/>
    </xf>
    <xf numFmtId="0" fontId="1" fillId="0" borderId="9" xfId="0" applyFont="1" applyBorder="1" applyAlignment="1">
      <alignment horizontal="right" vertical="center"/>
    </xf>
    <xf numFmtId="0" fontId="1" fillId="0" borderId="0" xfId="0" applyFont="1" applyAlignment="1">
      <alignment horizontal="right" vertical="center"/>
    </xf>
    <xf numFmtId="0" fontId="1" fillId="0" borderId="12" xfId="0" applyFont="1" applyBorder="1" applyAlignment="1">
      <alignment horizontal="right" vertical="center"/>
    </xf>
    <xf numFmtId="3" fontId="1" fillId="0" borderId="9" xfId="0" applyNumberFormat="1" applyFont="1" applyBorder="1" applyAlignment="1">
      <alignment horizontal="right" vertical="center"/>
    </xf>
    <xf numFmtId="3" fontId="1" fillId="0" borderId="0" xfId="0" applyNumberFormat="1" applyFont="1" applyAlignment="1">
      <alignment horizontal="right"/>
    </xf>
    <xf numFmtId="0" fontId="1" fillId="0" borderId="0" xfId="0" applyFont="1" applyAlignment="1">
      <alignment horizontal="right"/>
    </xf>
    <xf numFmtId="3" fontId="1" fillId="0" borderId="12" xfId="0" applyNumberFormat="1" applyFont="1" applyBorder="1" applyAlignment="1">
      <alignment horizontal="right"/>
    </xf>
    <xf numFmtId="0" fontId="1" fillId="0" borderId="4" xfId="0" applyFont="1" applyBorder="1" applyAlignment="1">
      <alignment horizontal="right"/>
    </xf>
    <xf numFmtId="1" fontId="0" fillId="0" borderId="0" xfId="0" applyNumberFormat="1" applyAlignment="1">
      <alignment horizontal="right" vertical="center"/>
    </xf>
    <xf numFmtId="1" fontId="1" fillId="0" borderId="0" xfId="0" applyNumberFormat="1" applyFont="1" applyAlignment="1">
      <alignment horizontal="right" vertical="center"/>
    </xf>
    <xf numFmtId="3" fontId="0" fillId="0" borderId="12" xfId="0" applyNumberFormat="1" applyBorder="1" applyAlignment="1">
      <alignment horizontal="right"/>
    </xf>
    <xf numFmtId="0" fontId="4" fillId="0" borderId="0" xfId="0" applyFont="1" applyAlignment="1">
      <alignment vertical="center"/>
    </xf>
    <xf numFmtId="1" fontId="10" fillId="0" borderId="0" xfId="1" applyNumberFormat="1" applyFont="1" applyBorder="1" applyAlignment="1">
      <alignment horizontal="right" vertical="center"/>
    </xf>
    <xf numFmtId="0" fontId="11" fillId="0" borderId="0" xfId="0" applyFont="1" applyAlignment="1">
      <alignment horizontal="right" vertical="center"/>
    </xf>
    <xf numFmtId="1" fontId="11" fillId="0" borderId="0" xfId="0" applyNumberFormat="1" applyFont="1" applyAlignment="1">
      <alignment horizontal="right" vertical="center"/>
    </xf>
    <xf numFmtId="3" fontId="11" fillId="0" borderId="0" xfId="0" applyNumberFormat="1" applyFont="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0" fillId="0" borderId="8" xfId="0" applyBorder="1" applyAlignment="1">
      <alignment vertical="center"/>
    </xf>
    <xf numFmtId="0" fontId="1" fillId="0" borderId="17" xfId="0" applyFont="1" applyBorder="1" applyAlignment="1">
      <alignment horizontal="center" vertical="center"/>
    </xf>
    <xf numFmtId="0" fontId="0" fillId="0" borderId="0" xfId="0" applyAlignment="1">
      <alignment horizontal="left" vertical="center"/>
    </xf>
    <xf numFmtId="164" fontId="11" fillId="0" borderId="0" xfId="0" applyNumberFormat="1" applyFont="1" applyAlignment="1">
      <alignment vertical="center"/>
    </xf>
    <xf numFmtId="164" fontId="0" fillId="0" borderId="0" xfId="0" applyNumberFormat="1" applyAlignment="1">
      <alignment horizontal="right" vertical="center"/>
    </xf>
    <xf numFmtId="164" fontId="11" fillId="0" borderId="0" xfId="0" applyNumberFormat="1" applyFont="1" applyAlignment="1">
      <alignment horizontal="right" vertical="center"/>
    </xf>
    <xf numFmtId="164" fontId="0" fillId="0" borderId="2" xfId="0" applyNumberFormat="1" applyBorder="1" applyAlignment="1">
      <alignment horizontal="right" vertical="center"/>
    </xf>
    <xf numFmtId="3" fontId="0" fillId="0" borderId="9" xfId="0" applyNumberFormat="1" applyBorder="1" applyAlignment="1">
      <alignment vertical="center"/>
    </xf>
    <xf numFmtId="3" fontId="0" fillId="0" borderId="0" xfId="0" applyNumberFormat="1" applyAlignment="1">
      <alignment vertical="center"/>
    </xf>
    <xf numFmtId="1" fontId="0" fillId="0" borderId="0" xfId="0" applyNumberFormat="1" applyAlignment="1">
      <alignment vertical="center" wrapText="1"/>
    </xf>
    <xf numFmtId="164" fontId="0" fillId="0" borderId="0" xfId="0" applyNumberFormat="1" applyAlignment="1">
      <alignment vertical="center"/>
    </xf>
    <xf numFmtId="3" fontId="0" fillId="0" borderId="12" xfId="0" applyNumberFormat="1" applyBorder="1" applyAlignment="1">
      <alignment vertical="center"/>
    </xf>
    <xf numFmtId="3" fontId="11" fillId="0" borderId="0" xfId="0" applyNumberFormat="1" applyFont="1" applyAlignment="1">
      <alignment vertical="center"/>
    </xf>
    <xf numFmtId="3" fontId="0" fillId="0" borderId="0" xfId="0" applyNumberFormat="1"/>
    <xf numFmtId="3" fontId="0" fillId="0" borderId="12" xfId="0" applyNumberFormat="1" applyBorder="1"/>
    <xf numFmtId="0" fontId="11" fillId="0" borderId="0" xfId="0" applyFont="1" applyAlignment="1">
      <alignment horizontal="right"/>
    </xf>
    <xf numFmtId="0" fontId="11" fillId="0" borderId="4" xfId="0" applyFont="1" applyBorder="1"/>
    <xf numFmtId="0" fontId="0" fillId="0" borderId="0" xfId="0" applyAlignment="1">
      <alignment horizontal="right" vertical="center" wrapText="1"/>
    </xf>
    <xf numFmtId="0" fontId="1" fillId="0" borderId="12" xfId="0" applyFont="1" applyBorder="1" applyAlignment="1">
      <alignment horizontal="right"/>
    </xf>
    <xf numFmtId="9" fontId="12" fillId="0" borderId="0" xfId="0" applyNumberFormat="1" applyFont="1" applyAlignment="1">
      <alignment vertical="center" wrapText="1"/>
    </xf>
    <xf numFmtId="0" fontId="0" fillId="0" borderId="1" xfId="0" applyBorder="1" applyAlignment="1">
      <alignment horizontal="left" vertical="center"/>
    </xf>
    <xf numFmtId="0" fontId="0" fillId="0" borderId="0" xfId="0" applyAlignment="1">
      <alignment horizontal="center" vertical="center"/>
    </xf>
    <xf numFmtId="164" fontId="0" fillId="0" borderId="9" xfId="0" applyNumberFormat="1" applyBorder="1" applyAlignment="1">
      <alignment horizontal="right" vertical="center"/>
    </xf>
    <xf numFmtId="1" fontId="0" fillId="0" borderId="15" xfId="0" applyNumberFormat="1" applyBorder="1" applyAlignment="1">
      <alignment horizontal="right" vertical="center"/>
    </xf>
    <xf numFmtId="0" fontId="9" fillId="0" borderId="15" xfId="0" applyFont="1" applyBorder="1" applyAlignment="1">
      <alignment horizontal="right" vertical="center"/>
    </xf>
    <xf numFmtId="0" fontId="11" fillId="0" borderId="12" xfId="0" applyFont="1" applyBorder="1" applyAlignment="1">
      <alignment horizontal="right"/>
    </xf>
    <xf numFmtId="164" fontId="9" fillId="0" borderId="0" xfId="0" applyNumberFormat="1" applyFont="1" applyAlignment="1">
      <alignment horizontal="right" vertical="center"/>
    </xf>
    <xf numFmtId="165" fontId="1" fillId="0" borderId="0" xfId="2" applyNumberFormat="1" applyFont="1" applyAlignment="1">
      <alignment vertical="center"/>
    </xf>
    <xf numFmtId="166" fontId="1" fillId="0" borderId="0" xfId="0" applyNumberFormat="1" applyFont="1" applyAlignment="1">
      <alignment horizontal="right" vertical="center"/>
    </xf>
    <xf numFmtId="164" fontId="1" fillId="0" borderId="12" xfId="0" applyNumberFormat="1" applyFont="1" applyBorder="1" applyAlignment="1">
      <alignment horizontal="right" vertical="center"/>
    </xf>
    <xf numFmtId="164" fontId="1" fillId="0" borderId="0" xfId="0" applyNumberFormat="1" applyFont="1" applyAlignment="1">
      <alignment horizontal="right" vertical="center"/>
    </xf>
    <xf numFmtId="1" fontId="0" fillId="0" borderId="0" xfId="0" applyNumberFormat="1" applyAlignment="1">
      <alignment horizontal="right" vertical="center" wrapText="1"/>
    </xf>
    <xf numFmtId="0" fontId="1" fillId="0" borderId="0" xfId="0" applyFont="1" applyAlignment="1">
      <alignment horizontal="right" vertical="center" wrapText="1"/>
    </xf>
    <xf numFmtId="3" fontId="1" fillId="0" borderId="0" xfId="0" applyNumberFormat="1" applyFont="1" applyAlignment="1">
      <alignment horizontal="right" vertical="center" wrapText="1"/>
    </xf>
    <xf numFmtId="0" fontId="5" fillId="0" borderId="0" xfId="0" applyFont="1" applyAlignment="1">
      <alignment horizontal="left" vertical="center" wrapText="1"/>
    </xf>
    <xf numFmtId="0" fontId="0" fillId="0" borderId="8"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3" xfId="0" applyBorder="1" applyAlignment="1">
      <alignment horizontal="left" vertical="center"/>
    </xf>
    <xf numFmtId="0" fontId="0" fillId="0" borderId="4" xfId="0" applyBorder="1" applyAlignment="1">
      <alignment horizontal="center"/>
    </xf>
    <xf numFmtId="0" fontId="0" fillId="0" borderId="0" xfId="0"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0" xfId="0" applyFill="1" applyAlignment="1">
      <alignment horizontal="right" vertical="center" wrapText="1"/>
    </xf>
    <xf numFmtId="0" fontId="0" fillId="0" borderId="12" xfId="0" applyBorder="1" applyAlignment="1">
      <alignment horizontal="right" vertical="center" wrapText="1"/>
    </xf>
    <xf numFmtId="0" fontId="11" fillId="0" borderId="0" xfId="0" applyFont="1"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Alignment="1">
      <alignment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214313</xdr:colOff>
      <xdr:row>32</xdr:row>
      <xdr:rowOff>119063</xdr:rowOff>
    </xdr:from>
    <xdr:to>
      <xdr:col>1</xdr:col>
      <xdr:colOff>845344</xdr:colOff>
      <xdr:row>35</xdr:row>
      <xdr:rowOff>178932</xdr:rowOff>
    </xdr:to>
    <xdr:pic>
      <xdr:nvPicPr>
        <xdr:cNvPr id="2" name="Picture 1">
          <a:extLst>
            <a:ext uri="{FF2B5EF4-FFF2-40B4-BE49-F238E27FC236}">
              <a16:creationId xmlns:a16="http://schemas.microsoft.com/office/drawing/2014/main" id="{04E3CFBA-EC34-4E88-9FF2-7D7136DDD7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0788" y="9272588"/>
          <a:ext cx="631031" cy="631031"/>
        </a:xfrm>
        <a:prstGeom prst="rect">
          <a:avLst/>
        </a:prstGeom>
      </xdr:spPr>
    </xdr:pic>
    <xdr:clientData/>
  </xdr:twoCellAnchor>
  <xdr:twoCellAnchor editAs="oneCell">
    <xdr:from>
      <xdr:col>1</xdr:col>
      <xdr:colOff>200026</xdr:colOff>
      <xdr:row>80</xdr:row>
      <xdr:rowOff>168275</xdr:rowOff>
    </xdr:from>
    <xdr:to>
      <xdr:col>1</xdr:col>
      <xdr:colOff>819150</xdr:colOff>
      <xdr:row>84</xdr:row>
      <xdr:rowOff>25400</xdr:rowOff>
    </xdr:to>
    <xdr:pic>
      <xdr:nvPicPr>
        <xdr:cNvPr id="3" name="Picture 2">
          <a:extLst>
            <a:ext uri="{FF2B5EF4-FFF2-40B4-BE49-F238E27FC236}">
              <a16:creationId xmlns:a16="http://schemas.microsoft.com/office/drawing/2014/main" id="{AB54E1FE-98E0-41C1-AD57-B49C17D267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1" y="20389850"/>
          <a:ext cx="619124" cy="619124"/>
        </a:xfrm>
        <a:prstGeom prst="rect">
          <a:avLst/>
        </a:prstGeom>
      </xdr:spPr>
    </xdr:pic>
    <xdr:clientData/>
  </xdr:twoCellAnchor>
  <xdr:twoCellAnchor editAs="oneCell">
    <xdr:from>
      <xdr:col>1</xdr:col>
      <xdr:colOff>198507</xdr:colOff>
      <xdr:row>10</xdr:row>
      <xdr:rowOff>56624</xdr:rowOff>
    </xdr:from>
    <xdr:to>
      <xdr:col>1</xdr:col>
      <xdr:colOff>793820</xdr:colOff>
      <xdr:row>10</xdr:row>
      <xdr:rowOff>660598</xdr:rowOff>
    </xdr:to>
    <xdr:pic>
      <xdr:nvPicPr>
        <xdr:cNvPr id="19" name="Picture 18">
          <a:extLst>
            <a:ext uri="{FF2B5EF4-FFF2-40B4-BE49-F238E27FC236}">
              <a16:creationId xmlns:a16="http://schemas.microsoft.com/office/drawing/2014/main" id="{BA76C264-6B3B-4F14-9401-AC7C3FB320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37966" y="4475166"/>
          <a:ext cx="595313" cy="603974"/>
        </a:xfrm>
        <a:prstGeom prst="rect">
          <a:avLst/>
        </a:prstGeom>
      </xdr:spPr>
    </xdr:pic>
    <xdr:clientData/>
  </xdr:twoCellAnchor>
  <xdr:twoCellAnchor editAs="oneCell">
    <xdr:from>
      <xdr:col>1</xdr:col>
      <xdr:colOff>203201</xdr:colOff>
      <xdr:row>7</xdr:row>
      <xdr:rowOff>748243</xdr:rowOff>
    </xdr:from>
    <xdr:to>
      <xdr:col>1</xdr:col>
      <xdr:colOff>794354</xdr:colOff>
      <xdr:row>8</xdr:row>
      <xdr:rowOff>505718</xdr:rowOff>
    </xdr:to>
    <xdr:pic>
      <xdr:nvPicPr>
        <xdr:cNvPr id="20" name="Picture 19">
          <a:extLst>
            <a:ext uri="{FF2B5EF4-FFF2-40B4-BE49-F238E27FC236}">
              <a16:creationId xmlns:a16="http://schemas.microsoft.com/office/drawing/2014/main" id="{F9AAFB60-912C-4B94-A144-7188C952E4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42660" y="3521076"/>
          <a:ext cx="591153" cy="604142"/>
        </a:xfrm>
        <a:prstGeom prst="rect">
          <a:avLst/>
        </a:prstGeom>
      </xdr:spPr>
    </xdr:pic>
    <xdr:clientData/>
  </xdr:twoCellAnchor>
  <xdr:twoCellAnchor editAs="oneCell">
    <xdr:from>
      <xdr:col>1</xdr:col>
      <xdr:colOff>189139</xdr:colOff>
      <xdr:row>23</xdr:row>
      <xdr:rowOff>107497</xdr:rowOff>
    </xdr:from>
    <xdr:to>
      <xdr:col>1</xdr:col>
      <xdr:colOff>780292</xdr:colOff>
      <xdr:row>25</xdr:row>
      <xdr:rowOff>212012</xdr:rowOff>
    </xdr:to>
    <xdr:pic>
      <xdr:nvPicPr>
        <xdr:cNvPr id="21" name="Picture 20">
          <a:extLst>
            <a:ext uri="{FF2B5EF4-FFF2-40B4-BE49-F238E27FC236}">
              <a16:creationId xmlns:a16="http://schemas.microsoft.com/office/drawing/2014/main" id="{B2EFA557-13FF-4E0D-897E-2C8576EF30B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624818" y="9612087"/>
          <a:ext cx="591153" cy="601175"/>
        </a:xfrm>
        <a:prstGeom prst="rect">
          <a:avLst/>
        </a:prstGeom>
      </xdr:spPr>
    </xdr:pic>
    <xdr:clientData/>
  </xdr:twoCellAnchor>
  <xdr:twoCellAnchor editAs="oneCell">
    <xdr:from>
      <xdr:col>1</xdr:col>
      <xdr:colOff>263979</xdr:colOff>
      <xdr:row>29</xdr:row>
      <xdr:rowOff>221796</xdr:rowOff>
    </xdr:from>
    <xdr:to>
      <xdr:col>1</xdr:col>
      <xdr:colOff>877038</xdr:colOff>
      <xdr:row>30</xdr:row>
      <xdr:rowOff>50381</xdr:rowOff>
    </xdr:to>
    <xdr:pic>
      <xdr:nvPicPr>
        <xdr:cNvPr id="22" name="Picture 21">
          <a:extLst>
            <a:ext uri="{FF2B5EF4-FFF2-40B4-BE49-F238E27FC236}">
              <a16:creationId xmlns:a16="http://schemas.microsoft.com/office/drawing/2014/main" id="{3119973E-657C-4299-BCDE-8CE02CE2E5D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699658" y="11141529"/>
          <a:ext cx="613059" cy="570173"/>
        </a:xfrm>
        <a:prstGeom prst="rect">
          <a:avLst/>
        </a:prstGeom>
      </xdr:spPr>
    </xdr:pic>
    <xdr:clientData/>
  </xdr:twoCellAnchor>
  <xdr:twoCellAnchor editAs="oneCell">
    <xdr:from>
      <xdr:col>1</xdr:col>
      <xdr:colOff>209550</xdr:colOff>
      <xdr:row>67</xdr:row>
      <xdr:rowOff>66675</xdr:rowOff>
    </xdr:from>
    <xdr:to>
      <xdr:col>1</xdr:col>
      <xdr:colOff>828676</xdr:colOff>
      <xdr:row>67</xdr:row>
      <xdr:rowOff>685801</xdr:rowOff>
    </xdr:to>
    <xdr:pic>
      <xdr:nvPicPr>
        <xdr:cNvPr id="36" name="Picture 35">
          <a:extLst>
            <a:ext uri="{FF2B5EF4-FFF2-40B4-BE49-F238E27FC236}">
              <a16:creationId xmlns:a16="http://schemas.microsoft.com/office/drawing/2014/main" id="{A2636A2B-06CC-425F-8F81-A3D47923EB1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86025" y="16049625"/>
          <a:ext cx="619126" cy="619126"/>
        </a:xfrm>
        <a:prstGeom prst="rect">
          <a:avLst/>
        </a:prstGeom>
      </xdr:spPr>
    </xdr:pic>
    <xdr:clientData/>
  </xdr:twoCellAnchor>
  <xdr:twoCellAnchor editAs="oneCell">
    <xdr:from>
      <xdr:col>1</xdr:col>
      <xdr:colOff>209550</xdr:colOff>
      <xdr:row>68</xdr:row>
      <xdr:rowOff>47625</xdr:rowOff>
    </xdr:from>
    <xdr:to>
      <xdr:col>1</xdr:col>
      <xdr:colOff>828676</xdr:colOff>
      <xdr:row>68</xdr:row>
      <xdr:rowOff>666751</xdr:rowOff>
    </xdr:to>
    <xdr:pic>
      <xdr:nvPicPr>
        <xdr:cNvPr id="37" name="Picture 36">
          <a:extLst>
            <a:ext uri="{FF2B5EF4-FFF2-40B4-BE49-F238E27FC236}">
              <a16:creationId xmlns:a16="http://schemas.microsoft.com/office/drawing/2014/main" id="{E83233F8-83A3-499C-885E-468A67267BB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86025" y="16764000"/>
          <a:ext cx="619126" cy="619126"/>
        </a:xfrm>
        <a:prstGeom prst="rect">
          <a:avLst/>
        </a:prstGeom>
      </xdr:spPr>
    </xdr:pic>
    <xdr:clientData/>
  </xdr:twoCellAnchor>
  <xdr:twoCellAnchor editAs="oneCell">
    <xdr:from>
      <xdr:col>1</xdr:col>
      <xdr:colOff>190500</xdr:colOff>
      <xdr:row>69</xdr:row>
      <xdr:rowOff>57150</xdr:rowOff>
    </xdr:from>
    <xdr:to>
      <xdr:col>1</xdr:col>
      <xdr:colOff>831254</xdr:colOff>
      <xdr:row>71</xdr:row>
      <xdr:rowOff>191475</xdr:rowOff>
    </xdr:to>
    <xdr:pic>
      <xdr:nvPicPr>
        <xdr:cNvPr id="38" name="Picture 37">
          <a:extLst>
            <a:ext uri="{FF2B5EF4-FFF2-40B4-BE49-F238E27FC236}">
              <a16:creationId xmlns:a16="http://schemas.microsoft.com/office/drawing/2014/main" id="{5FE74E83-2AF4-4110-AE10-19F2EF9233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66975" y="17487900"/>
          <a:ext cx="640754" cy="639152"/>
        </a:xfrm>
        <a:prstGeom prst="rect">
          <a:avLst/>
        </a:prstGeom>
      </xdr:spPr>
    </xdr:pic>
    <xdr:clientData/>
  </xdr:twoCellAnchor>
  <xdr:twoCellAnchor editAs="oneCell">
    <xdr:from>
      <xdr:col>1</xdr:col>
      <xdr:colOff>200025</xdr:colOff>
      <xdr:row>74</xdr:row>
      <xdr:rowOff>161925</xdr:rowOff>
    </xdr:from>
    <xdr:to>
      <xdr:col>1</xdr:col>
      <xdr:colOff>819149</xdr:colOff>
      <xdr:row>76</xdr:row>
      <xdr:rowOff>213158</xdr:rowOff>
    </xdr:to>
    <xdr:pic>
      <xdr:nvPicPr>
        <xdr:cNvPr id="39" name="Picture 38">
          <a:extLst>
            <a:ext uri="{FF2B5EF4-FFF2-40B4-BE49-F238E27FC236}">
              <a16:creationId xmlns:a16="http://schemas.microsoft.com/office/drawing/2014/main" id="{7469A10B-3156-4C80-B2CA-73FA41D7122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76500" y="18840450"/>
          <a:ext cx="619124" cy="622733"/>
        </a:xfrm>
        <a:prstGeom prst="rect">
          <a:avLst/>
        </a:prstGeom>
      </xdr:spPr>
    </xdr:pic>
    <xdr:clientData/>
  </xdr:twoCellAnchor>
  <xdr:twoCellAnchor editAs="oneCell">
    <xdr:from>
      <xdr:col>1</xdr:col>
      <xdr:colOff>435428</xdr:colOff>
      <xdr:row>62</xdr:row>
      <xdr:rowOff>61232</xdr:rowOff>
    </xdr:from>
    <xdr:to>
      <xdr:col>1</xdr:col>
      <xdr:colOff>713050</xdr:colOff>
      <xdr:row>63</xdr:row>
      <xdr:rowOff>73515</xdr:rowOff>
    </xdr:to>
    <xdr:pic>
      <xdr:nvPicPr>
        <xdr:cNvPr id="4" name="Picture 3">
          <a:extLst>
            <a:ext uri="{FF2B5EF4-FFF2-40B4-BE49-F238E27FC236}">
              <a16:creationId xmlns:a16="http://schemas.microsoft.com/office/drawing/2014/main" id="{8F99A6EC-9ABD-424D-BA78-4B10F9EBB66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871107" y="20301858"/>
          <a:ext cx="277622" cy="277622"/>
        </a:xfrm>
        <a:prstGeom prst="rect">
          <a:avLst/>
        </a:prstGeom>
      </xdr:spPr>
    </xdr:pic>
    <xdr:clientData/>
  </xdr:twoCellAnchor>
  <xdr:twoCellAnchor editAs="oneCell">
    <xdr:from>
      <xdr:col>1</xdr:col>
      <xdr:colOff>109991</xdr:colOff>
      <xdr:row>62</xdr:row>
      <xdr:rowOff>61231</xdr:rowOff>
    </xdr:from>
    <xdr:to>
      <xdr:col>1</xdr:col>
      <xdr:colOff>383836</xdr:colOff>
      <xdr:row>63</xdr:row>
      <xdr:rowOff>69737</xdr:rowOff>
    </xdr:to>
    <xdr:pic>
      <xdr:nvPicPr>
        <xdr:cNvPr id="5" name="Picture 4">
          <a:extLst>
            <a:ext uri="{FF2B5EF4-FFF2-40B4-BE49-F238E27FC236}">
              <a16:creationId xmlns:a16="http://schemas.microsoft.com/office/drawing/2014/main" id="{B3F4A6D1-FBC6-4D93-A4D9-E457FA041F9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45670" y="20301857"/>
          <a:ext cx="273845" cy="273845"/>
        </a:xfrm>
        <a:prstGeom prst="rect">
          <a:avLst/>
        </a:prstGeom>
      </xdr:spPr>
    </xdr:pic>
    <xdr:clientData/>
  </xdr:twoCellAnchor>
  <xdr:twoCellAnchor editAs="oneCell">
    <xdr:from>
      <xdr:col>1</xdr:col>
      <xdr:colOff>744992</xdr:colOff>
      <xdr:row>62</xdr:row>
      <xdr:rowOff>61232</xdr:rowOff>
    </xdr:from>
    <xdr:to>
      <xdr:col>1</xdr:col>
      <xdr:colOff>1022805</xdr:colOff>
      <xdr:row>63</xdr:row>
      <xdr:rowOff>73706</xdr:rowOff>
    </xdr:to>
    <xdr:pic>
      <xdr:nvPicPr>
        <xdr:cNvPr id="6" name="Picture 5">
          <a:extLst>
            <a:ext uri="{FF2B5EF4-FFF2-40B4-BE49-F238E27FC236}">
              <a16:creationId xmlns:a16="http://schemas.microsoft.com/office/drawing/2014/main" id="{3595EBB9-AC94-4040-B300-75D11DBA6DC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180671" y="20301858"/>
          <a:ext cx="277813" cy="277813"/>
        </a:xfrm>
        <a:prstGeom prst="rect">
          <a:avLst/>
        </a:prstGeom>
      </xdr:spPr>
    </xdr:pic>
    <xdr:clientData/>
  </xdr:twoCellAnchor>
  <xdr:twoCellAnchor editAs="oneCell">
    <xdr:from>
      <xdr:col>1</xdr:col>
      <xdr:colOff>102054</xdr:colOff>
      <xdr:row>63</xdr:row>
      <xdr:rowOff>105456</xdr:rowOff>
    </xdr:from>
    <xdr:to>
      <xdr:col>1</xdr:col>
      <xdr:colOff>387805</xdr:colOff>
      <xdr:row>64</xdr:row>
      <xdr:rowOff>51029</xdr:rowOff>
    </xdr:to>
    <xdr:pic>
      <xdr:nvPicPr>
        <xdr:cNvPr id="8" name="Picture 7">
          <a:extLst>
            <a:ext uri="{FF2B5EF4-FFF2-40B4-BE49-F238E27FC236}">
              <a16:creationId xmlns:a16="http://schemas.microsoft.com/office/drawing/2014/main" id="{8FB65E58-9EBB-400A-A55B-5925384A4B1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537733" y="20611420"/>
          <a:ext cx="285751" cy="285751"/>
        </a:xfrm>
        <a:prstGeom prst="rect">
          <a:avLst/>
        </a:prstGeom>
      </xdr:spPr>
    </xdr:pic>
    <xdr:clientData/>
  </xdr:twoCellAnchor>
  <xdr:twoCellAnchor editAs="oneCell">
    <xdr:from>
      <xdr:col>1</xdr:col>
      <xdr:colOff>417967</xdr:colOff>
      <xdr:row>63</xdr:row>
      <xdr:rowOff>105456</xdr:rowOff>
    </xdr:from>
    <xdr:to>
      <xdr:col>1</xdr:col>
      <xdr:colOff>703717</xdr:colOff>
      <xdr:row>64</xdr:row>
      <xdr:rowOff>51028</xdr:rowOff>
    </xdr:to>
    <xdr:pic>
      <xdr:nvPicPr>
        <xdr:cNvPr id="9" name="Picture 8">
          <a:extLst>
            <a:ext uri="{FF2B5EF4-FFF2-40B4-BE49-F238E27FC236}">
              <a16:creationId xmlns:a16="http://schemas.microsoft.com/office/drawing/2014/main" id="{1A9BA744-53A8-4358-95DB-9A77798E50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3646" y="20611420"/>
          <a:ext cx="285750" cy="285750"/>
        </a:xfrm>
        <a:prstGeom prst="rect">
          <a:avLst/>
        </a:prstGeom>
      </xdr:spPr>
    </xdr:pic>
    <xdr:clientData/>
  </xdr:twoCellAnchor>
  <xdr:twoCellAnchor editAs="oneCell">
    <xdr:from>
      <xdr:col>1</xdr:col>
      <xdr:colOff>737056</xdr:colOff>
      <xdr:row>63</xdr:row>
      <xdr:rowOff>105459</xdr:rowOff>
    </xdr:from>
    <xdr:to>
      <xdr:col>1</xdr:col>
      <xdr:colOff>1030741</xdr:colOff>
      <xdr:row>64</xdr:row>
      <xdr:rowOff>58966</xdr:rowOff>
    </xdr:to>
    <xdr:pic>
      <xdr:nvPicPr>
        <xdr:cNvPr id="10" name="Picture 9">
          <a:extLst>
            <a:ext uri="{FF2B5EF4-FFF2-40B4-BE49-F238E27FC236}">
              <a16:creationId xmlns:a16="http://schemas.microsoft.com/office/drawing/2014/main" id="{C0BDC2F7-AE67-4EBE-83D6-BE42ADB67DAF}"/>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172735" y="20611423"/>
          <a:ext cx="293685" cy="293685"/>
        </a:xfrm>
        <a:prstGeom prst="rect">
          <a:avLst/>
        </a:prstGeom>
      </xdr:spPr>
    </xdr:pic>
    <xdr:clientData/>
  </xdr:twoCellAnchor>
  <xdr:twoCellAnchor editAs="oneCell">
    <xdr:from>
      <xdr:col>1</xdr:col>
      <xdr:colOff>149678</xdr:colOff>
      <xdr:row>45</xdr:row>
      <xdr:rowOff>115661</xdr:rowOff>
    </xdr:from>
    <xdr:to>
      <xdr:col>1</xdr:col>
      <xdr:colOff>816428</xdr:colOff>
      <xdr:row>48</xdr:row>
      <xdr:rowOff>16330</xdr:rowOff>
    </xdr:to>
    <xdr:pic>
      <xdr:nvPicPr>
        <xdr:cNvPr id="11" name="Picture 10">
          <a:extLst>
            <a:ext uri="{FF2B5EF4-FFF2-40B4-BE49-F238E27FC236}">
              <a16:creationId xmlns:a16="http://schemas.microsoft.com/office/drawing/2014/main" id="{2011578C-E196-4EE2-BE06-5B7529731FE8}"/>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585357" y="16355787"/>
          <a:ext cx="666750" cy="6286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nathan Garrett" id="{686A624D-BEB4-43A9-944B-ABA3C59547AA}" userId="S::Jonathan.Garrett@tymanplc.com::35cc9b04-1afa-4842-8dc8-5b6f13b872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7" dT="2023-03-27T12:16:51.65" personId="{686A624D-BEB4-43A9-944B-ABA3C59547AA}" id="{E3DB3894-8B69-4353-B083-CAFB97850298}">
    <text>Flights only</text>
  </threadedComment>
  <threadedComment ref="G17" dT="2023-02-22T15:34:28.89" personId="{686A624D-BEB4-43A9-944B-ABA3C59547AA}" id="{19EAE289-D995-4450-BCED-9FD7E566F466}">
    <text>Flights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EAF1-B936-4648-9602-112F1C7C39E9}">
  <sheetPr>
    <pageSetUpPr fitToPage="1"/>
  </sheetPr>
  <dimension ref="A1:L114"/>
  <sheetViews>
    <sheetView tabSelected="1" zoomScale="70" zoomScaleNormal="70" workbookViewId="0">
      <pane ySplit="1" topLeftCell="A25" activePane="bottomLeft" state="frozen"/>
      <selection activeCell="C1" sqref="C1"/>
      <selection pane="bottomLeft" activeCell="C80" sqref="C80"/>
    </sheetView>
  </sheetViews>
  <sheetFormatPr defaultRowHeight="14.25" x14ac:dyDescent="0.45"/>
  <cols>
    <col min="1" max="1" width="34.1328125" customWidth="1"/>
    <col min="2" max="2" width="14.73046875" customWidth="1"/>
    <col min="3" max="3" width="68.265625" bestFit="1" customWidth="1"/>
    <col min="4" max="4" width="32.46484375" customWidth="1"/>
    <col min="5" max="5" width="21" style="2" bestFit="1" customWidth="1"/>
    <col min="6" max="6" width="13.6640625" style="2" customWidth="1"/>
    <col min="7" max="7" width="9.1328125" bestFit="1" customWidth="1"/>
    <col min="8" max="8" width="13.59765625" style="1" bestFit="1" customWidth="1"/>
    <col min="9" max="11" width="9.86328125" style="1" bestFit="1" customWidth="1"/>
    <col min="12" max="12" width="9.86328125" style="1" customWidth="1"/>
    <col min="13" max="13" width="15" bestFit="1" customWidth="1"/>
  </cols>
  <sheetData>
    <row r="1" spans="1:12" s="11" customFormat="1" ht="37.5" x14ac:dyDescent="0.45">
      <c r="A1" s="66" t="s">
        <v>0</v>
      </c>
      <c r="B1" s="67" t="s">
        <v>39</v>
      </c>
      <c r="C1" s="67" t="s">
        <v>18</v>
      </c>
      <c r="D1" s="67" t="s">
        <v>1</v>
      </c>
      <c r="E1" s="67" t="s">
        <v>2</v>
      </c>
      <c r="F1" s="68">
        <v>2022</v>
      </c>
      <c r="G1" s="68">
        <v>2021</v>
      </c>
      <c r="H1" s="68">
        <v>2020</v>
      </c>
      <c r="I1" s="69" t="s">
        <v>78</v>
      </c>
      <c r="J1" s="68">
        <v>2018</v>
      </c>
      <c r="K1" s="68">
        <v>2017</v>
      </c>
      <c r="L1" s="71">
        <v>2016</v>
      </c>
    </row>
    <row r="2" spans="1:12" s="3" customFormat="1" ht="21.75" customHeight="1" x14ac:dyDescent="0.45">
      <c r="A2" s="105" t="s">
        <v>3</v>
      </c>
      <c r="B2" s="108"/>
      <c r="C2" s="21" t="s">
        <v>71</v>
      </c>
      <c r="D2" s="21" t="s">
        <v>21</v>
      </c>
      <c r="E2" s="22"/>
      <c r="F2" s="50">
        <v>0</v>
      </c>
      <c r="G2" s="21">
        <v>0</v>
      </c>
      <c r="H2" s="23">
        <v>0</v>
      </c>
      <c r="I2" s="23">
        <v>0</v>
      </c>
      <c r="J2" s="23">
        <v>0</v>
      </c>
      <c r="K2" s="23">
        <v>0</v>
      </c>
      <c r="L2" s="13">
        <v>0</v>
      </c>
    </row>
    <row r="3" spans="1:12" s="3" customFormat="1" ht="21.75" customHeight="1" x14ac:dyDescent="0.45">
      <c r="A3" s="106"/>
      <c r="B3" s="109"/>
      <c r="C3" s="3" t="s">
        <v>72</v>
      </c>
      <c r="D3" s="3" t="s">
        <v>22</v>
      </c>
      <c r="E3" s="11"/>
      <c r="F3" s="18">
        <v>12222</v>
      </c>
      <c r="G3" s="3">
        <v>12559</v>
      </c>
      <c r="H3" s="14">
        <v>11670</v>
      </c>
      <c r="I3" s="14">
        <v>12627</v>
      </c>
      <c r="J3" s="14">
        <v>13988</v>
      </c>
      <c r="K3" s="14">
        <v>12046</v>
      </c>
      <c r="L3" s="15">
        <v>12115</v>
      </c>
    </row>
    <row r="4" spans="1:12" s="3" customFormat="1" ht="21.75" customHeight="1" x14ac:dyDescent="0.45">
      <c r="A4" s="106"/>
      <c r="B4" s="109"/>
      <c r="C4" s="3" t="s">
        <v>124</v>
      </c>
      <c r="D4" s="3" t="s">
        <v>22</v>
      </c>
      <c r="F4" s="18">
        <v>24666</v>
      </c>
      <c r="G4" s="3">
        <v>27039</v>
      </c>
      <c r="H4" s="14">
        <v>26738</v>
      </c>
      <c r="I4" s="14">
        <v>30002</v>
      </c>
      <c r="J4" s="14">
        <v>33327</v>
      </c>
      <c r="K4" s="14">
        <v>26376</v>
      </c>
      <c r="L4" s="15">
        <v>16064</v>
      </c>
    </row>
    <row r="5" spans="1:12" s="3" customFormat="1" ht="24.75" customHeight="1" x14ac:dyDescent="0.45">
      <c r="A5" s="106"/>
      <c r="B5" s="109"/>
      <c r="C5" s="3" t="s">
        <v>125</v>
      </c>
      <c r="D5" s="3" t="s">
        <v>22</v>
      </c>
      <c r="F5" s="18">
        <v>26270</v>
      </c>
      <c r="G5" s="78">
        <v>28599</v>
      </c>
      <c r="H5" s="14">
        <v>29618</v>
      </c>
      <c r="I5" s="14">
        <v>31087</v>
      </c>
      <c r="J5" s="14">
        <v>33327</v>
      </c>
      <c r="K5" s="14">
        <v>26376</v>
      </c>
      <c r="L5" s="15">
        <v>16064</v>
      </c>
    </row>
    <row r="6" spans="1:12" s="3" customFormat="1" ht="24.75" customHeight="1" x14ac:dyDescent="0.45">
      <c r="A6" s="106"/>
      <c r="B6" s="109"/>
      <c r="C6" s="3" t="s">
        <v>127</v>
      </c>
      <c r="D6" s="3" t="s">
        <v>22</v>
      </c>
      <c r="F6" s="18">
        <f>F3+F4</f>
        <v>36888</v>
      </c>
      <c r="G6" s="78">
        <f>G3+G4</f>
        <v>39598</v>
      </c>
      <c r="H6" s="14">
        <f>H3+H4</f>
        <v>38408</v>
      </c>
      <c r="I6" s="14">
        <f>I3+I4</f>
        <v>42629</v>
      </c>
      <c r="J6" s="14">
        <v>80642</v>
      </c>
      <c r="K6" s="14">
        <v>64798</v>
      </c>
      <c r="L6" s="15">
        <v>44243</v>
      </c>
    </row>
    <row r="7" spans="1:12" s="3" customFormat="1" ht="66.75" customHeight="1" x14ac:dyDescent="0.45">
      <c r="A7" s="106"/>
      <c r="B7" s="109"/>
      <c r="C7" s="3" t="s">
        <v>126</v>
      </c>
      <c r="D7" s="3" t="s">
        <v>22</v>
      </c>
      <c r="E7" s="16" t="s">
        <v>144</v>
      </c>
      <c r="F7" s="18">
        <f>F3+F5</f>
        <v>38492</v>
      </c>
      <c r="G7" s="3">
        <f>SUM(G3+G5)</f>
        <v>41158</v>
      </c>
      <c r="H7" s="14">
        <f>SUM(H3+H5)</f>
        <v>41288</v>
      </c>
      <c r="I7" s="14">
        <f>SUM(I3+I5)</f>
        <v>43714</v>
      </c>
      <c r="J7" s="14">
        <f t="shared" ref="J7:L7" si="0">SUM(J3:J5)</f>
        <v>80642</v>
      </c>
      <c r="K7" s="14">
        <f t="shared" si="0"/>
        <v>64798</v>
      </c>
      <c r="L7" s="15">
        <f t="shared" si="0"/>
        <v>44243</v>
      </c>
    </row>
    <row r="8" spans="1:12" s="3" customFormat="1" ht="66.75" customHeight="1" x14ac:dyDescent="0.45">
      <c r="A8" s="106"/>
      <c r="B8" s="109"/>
      <c r="C8" s="3" t="s">
        <v>143</v>
      </c>
      <c r="D8" s="3" t="s">
        <v>33</v>
      </c>
      <c r="E8" s="16"/>
      <c r="F8" s="51">
        <v>51.6</v>
      </c>
      <c r="G8" s="16">
        <v>62.3</v>
      </c>
      <c r="H8" s="12">
        <v>67.099999999999994</v>
      </c>
      <c r="I8" s="12">
        <v>69.5</v>
      </c>
      <c r="J8" s="74">
        <v>80</v>
      </c>
      <c r="K8" s="74">
        <v>73.510000000000005</v>
      </c>
      <c r="L8" s="76">
        <v>61.58</v>
      </c>
    </row>
    <row r="9" spans="1:12" s="3" customFormat="1" ht="64.150000000000006" customHeight="1" x14ac:dyDescent="0.45">
      <c r="A9" s="106"/>
      <c r="B9" s="109"/>
      <c r="C9" s="3" t="s">
        <v>142</v>
      </c>
      <c r="D9" s="3" t="s">
        <v>33</v>
      </c>
      <c r="E9" s="16" t="s">
        <v>147</v>
      </c>
      <c r="F9" s="102">
        <v>53.8</v>
      </c>
      <c r="G9" s="16">
        <v>64.7</v>
      </c>
      <c r="H9" s="12">
        <v>72.099999999999994</v>
      </c>
      <c r="I9" s="12">
        <v>71.2</v>
      </c>
      <c r="J9" s="74">
        <v>80</v>
      </c>
      <c r="K9" s="74">
        <v>73.510000000000005</v>
      </c>
      <c r="L9" s="76">
        <v>61.58</v>
      </c>
    </row>
    <row r="10" spans="1:12" s="3" customFormat="1" ht="18.75" customHeight="1" x14ac:dyDescent="0.45">
      <c r="A10" s="106"/>
      <c r="B10" s="109"/>
      <c r="C10" s="3" t="s">
        <v>128</v>
      </c>
      <c r="E10" s="16"/>
      <c r="F10" s="87"/>
      <c r="G10" s="16"/>
      <c r="H10" s="12"/>
      <c r="I10" s="14"/>
      <c r="J10" s="12"/>
      <c r="K10" s="12"/>
      <c r="L10" s="13"/>
    </row>
    <row r="11" spans="1:12" s="3" customFormat="1" ht="62.25" customHeight="1" x14ac:dyDescent="0.45">
      <c r="A11" s="106"/>
      <c r="B11" s="109"/>
      <c r="C11" s="3" t="s">
        <v>77</v>
      </c>
      <c r="D11" s="3" t="s">
        <v>22</v>
      </c>
      <c r="E11" s="16" t="s">
        <v>146</v>
      </c>
      <c r="F11" s="103">
        <v>405479</v>
      </c>
      <c r="G11" s="87" t="s">
        <v>10</v>
      </c>
      <c r="H11" s="14">
        <v>353820</v>
      </c>
      <c r="I11" s="14">
        <v>421395</v>
      </c>
      <c r="J11" s="12" t="s">
        <v>10</v>
      </c>
      <c r="K11" s="12" t="s">
        <v>10</v>
      </c>
      <c r="L11" s="13" t="s">
        <v>10</v>
      </c>
    </row>
    <row r="12" spans="1:12" s="3" customFormat="1" ht="18.75" customHeight="1" x14ac:dyDescent="0.45">
      <c r="A12" s="106"/>
      <c r="B12" s="109"/>
      <c r="C12" s="3" t="s">
        <v>88</v>
      </c>
      <c r="D12" s="3" t="s">
        <v>22</v>
      </c>
      <c r="E12" s="16"/>
      <c r="F12" s="87" t="s">
        <v>10</v>
      </c>
      <c r="G12" s="87" t="s">
        <v>10</v>
      </c>
      <c r="H12" s="83">
        <v>3481.36</v>
      </c>
      <c r="I12" s="14">
        <v>4639.2700000000004</v>
      </c>
      <c r="J12" s="12" t="s">
        <v>10</v>
      </c>
      <c r="K12" s="12" t="s">
        <v>10</v>
      </c>
      <c r="L12" s="13" t="s">
        <v>10</v>
      </c>
    </row>
    <row r="13" spans="1:12" s="3" customFormat="1" ht="18.75" customHeight="1" x14ac:dyDescent="0.45">
      <c r="A13" s="106"/>
      <c r="B13" s="109"/>
      <c r="C13" s="3" t="s">
        <v>79</v>
      </c>
      <c r="D13" s="3" t="s">
        <v>22</v>
      </c>
      <c r="E13" s="16"/>
      <c r="F13" s="87" t="s">
        <v>10</v>
      </c>
      <c r="G13" s="87" t="s">
        <v>10</v>
      </c>
      <c r="H13" s="83">
        <v>1914.27</v>
      </c>
      <c r="I13" s="83">
        <v>4463.17</v>
      </c>
      <c r="J13" s="12" t="s">
        <v>10</v>
      </c>
      <c r="K13" s="12" t="s">
        <v>10</v>
      </c>
      <c r="L13" s="13" t="s">
        <v>10</v>
      </c>
    </row>
    <row r="14" spans="1:12" s="3" customFormat="1" ht="18.75" customHeight="1" x14ac:dyDescent="0.45">
      <c r="A14" s="106"/>
      <c r="B14" s="109"/>
      <c r="C14" s="3" t="s">
        <v>86</v>
      </c>
      <c r="D14" s="3" t="s">
        <v>22</v>
      </c>
      <c r="E14" s="16"/>
      <c r="F14" s="87" t="s">
        <v>10</v>
      </c>
      <c r="G14" s="87" t="s">
        <v>10</v>
      </c>
      <c r="H14" s="83">
        <v>6579.65</v>
      </c>
      <c r="I14" s="83">
        <v>6990.38</v>
      </c>
      <c r="J14" s="12" t="s">
        <v>10</v>
      </c>
      <c r="K14" s="12" t="s">
        <v>10</v>
      </c>
      <c r="L14" s="13" t="s">
        <v>10</v>
      </c>
    </row>
    <row r="15" spans="1:12" s="3" customFormat="1" ht="18.75" customHeight="1" x14ac:dyDescent="0.45">
      <c r="A15" s="106"/>
      <c r="B15" s="109"/>
      <c r="C15" s="3" t="s">
        <v>84</v>
      </c>
      <c r="D15" s="3" t="s">
        <v>22</v>
      </c>
      <c r="E15" s="16"/>
      <c r="F15" s="87" t="s">
        <v>10</v>
      </c>
      <c r="G15" s="87" t="s">
        <v>10</v>
      </c>
      <c r="H15" s="83">
        <v>8607.32</v>
      </c>
      <c r="I15" s="83">
        <v>14596.39</v>
      </c>
      <c r="J15" s="12" t="s">
        <v>10</v>
      </c>
      <c r="K15" s="12" t="s">
        <v>10</v>
      </c>
      <c r="L15" s="13" t="s">
        <v>10</v>
      </c>
    </row>
    <row r="16" spans="1:12" s="3" customFormat="1" ht="18.75" customHeight="1" x14ac:dyDescent="0.45">
      <c r="A16" s="106"/>
      <c r="B16" s="109"/>
      <c r="C16" s="3" t="s">
        <v>80</v>
      </c>
      <c r="D16" s="3" t="s">
        <v>22</v>
      </c>
      <c r="E16" s="16"/>
      <c r="F16" s="87" t="s">
        <v>10</v>
      </c>
      <c r="G16" s="87" t="s">
        <v>10</v>
      </c>
      <c r="H16" s="83">
        <v>2051.19</v>
      </c>
      <c r="I16" s="83">
        <v>1135.23</v>
      </c>
      <c r="J16" s="12" t="s">
        <v>10</v>
      </c>
      <c r="K16" s="12" t="s">
        <v>10</v>
      </c>
      <c r="L16" s="13" t="s">
        <v>10</v>
      </c>
    </row>
    <row r="17" spans="1:12" s="3" customFormat="1" ht="18.75" customHeight="1" x14ac:dyDescent="0.45">
      <c r="A17" s="106"/>
      <c r="B17" s="109"/>
      <c r="C17" s="3" t="s">
        <v>81</v>
      </c>
      <c r="D17" s="3" t="s">
        <v>22</v>
      </c>
      <c r="E17" s="16"/>
      <c r="F17" s="87">
        <v>605</v>
      </c>
      <c r="G17" s="120">
        <v>239</v>
      </c>
      <c r="H17" s="83">
        <v>771.57</v>
      </c>
      <c r="I17" s="83">
        <v>2926.33</v>
      </c>
      <c r="J17" s="12" t="s">
        <v>10</v>
      </c>
      <c r="K17" s="12" t="s">
        <v>10</v>
      </c>
      <c r="L17" s="13" t="s">
        <v>10</v>
      </c>
    </row>
    <row r="18" spans="1:12" s="3" customFormat="1" ht="18.75" customHeight="1" x14ac:dyDescent="0.45">
      <c r="A18" s="106"/>
      <c r="B18" s="109"/>
      <c r="C18" s="3" t="s">
        <v>82</v>
      </c>
      <c r="D18" s="3" t="s">
        <v>22</v>
      </c>
      <c r="E18" s="16"/>
      <c r="F18" s="87" t="s">
        <v>10</v>
      </c>
      <c r="G18" s="87" t="s">
        <v>10</v>
      </c>
      <c r="H18" s="83">
        <v>7339.97</v>
      </c>
      <c r="I18" s="14">
        <v>7876.1</v>
      </c>
      <c r="J18" s="12" t="s">
        <v>10</v>
      </c>
      <c r="K18" s="12" t="s">
        <v>10</v>
      </c>
      <c r="L18" s="13" t="s">
        <v>10</v>
      </c>
    </row>
    <row r="19" spans="1:12" s="3" customFormat="1" ht="18.75" customHeight="1" x14ac:dyDescent="0.45">
      <c r="A19" s="106"/>
      <c r="B19" s="109"/>
      <c r="C19" s="3" t="s">
        <v>83</v>
      </c>
      <c r="D19" s="3" t="s">
        <v>22</v>
      </c>
      <c r="E19" s="16"/>
      <c r="F19" s="87" t="s">
        <v>10</v>
      </c>
      <c r="G19" s="87" t="s">
        <v>10</v>
      </c>
      <c r="H19" s="83">
        <v>8150.9</v>
      </c>
      <c r="I19" s="83">
        <v>10832.09</v>
      </c>
      <c r="J19" s="12" t="s">
        <v>10</v>
      </c>
      <c r="K19" s="12" t="s">
        <v>10</v>
      </c>
      <c r="L19" s="13" t="s">
        <v>10</v>
      </c>
    </row>
    <row r="20" spans="1:12" s="3" customFormat="1" ht="18.75" customHeight="1" x14ac:dyDescent="0.45">
      <c r="A20" s="106"/>
      <c r="B20" s="109"/>
      <c r="C20" s="3" t="s">
        <v>85</v>
      </c>
      <c r="D20" s="3" t="s">
        <v>22</v>
      </c>
      <c r="E20" s="16"/>
      <c r="F20" s="87" t="s">
        <v>10</v>
      </c>
      <c r="G20" s="87" t="s">
        <v>10</v>
      </c>
      <c r="H20" s="14">
        <v>39821.370000000003</v>
      </c>
      <c r="I20" s="83">
        <v>28715.43</v>
      </c>
      <c r="J20" s="12" t="s">
        <v>10</v>
      </c>
      <c r="K20" s="12" t="s">
        <v>10</v>
      </c>
      <c r="L20" s="13" t="s">
        <v>10</v>
      </c>
    </row>
    <row r="21" spans="1:12" s="3" customFormat="1" ht="18.75" customHeight="1" x14ac:dyDescent="0.45">
      <c r="A21" s="106"/>
      <c r="B21" s="109"/>
      <c r="C21" s="72" t="s">
        <v>87</v>
      </c>
      <c r="D21" s="3" t="s">
        <v>22</v>
      </c>
      <c r="E21" s="16"/>
      <c r="F21" s="87" t="s">
        <v>10</v>
      </c>
      <c r="G21" s="87" t="s">
        <v>10</v>
      </c>
      <c r="H21" s="83">
        <v>10772.38</v>
      </c>
      <c r="I21" s="83">
        <v>11804.5</v>
      </c>
      <c r="J21" s="12" t="s">
        <v>10</v>
      </c>
      <c r="K21" s="12" t="s">
        <v>10</v>
      </c>
      <c r="L21" s="13" t="s">
        <v>10</v>
      </c>
    </row>
    <row r="22" spans="1:12" s="3" customFormat="1" ht="24.75" customHeight="1" x14ac:dyDescent="0.45">
      <c r="A22" s="106"/>
      <c r="B22" s="109"/>
      <c r="C22" s="16" t="s">
        <v>64</v>
      </c>
      <c r="F22" s="87" t="s">
        <v>10</v>
      </c>
      <c r="G22" s="87" t="s">
        <v>10</v>
      </c>
      <c r="H22" s="14">
        <f>SUM(H11:H21)</f>
        <v>443309.98000000004</v>
      </c>
      <c r="I22" s="14">
        <f>SUM(I11:I21)</f>
        <v>515373.89</v>
      </c>
      <c r="J22" s="12" t="s">
        <v>10</v>
      </c>
      <c r="K22" s="12" t="s">
        <v>10</v>
      </c>
      <c r="L22" s="13" t="s">
        <v>10</v>
      </c>
    </row>
    <row r="23" spans="1:12" s="3" customFormat="1" ht="21" customHeight="1" x14ac:dyDescent="0.45">
      <c r="A23" s="107"/>
      <c r="B23" s="110"/>
      <c r="C23" s="25" t="s">
        <v>76</v>
      </c>
      <c r="D23" s="25" t="s">
        <v>22</v>
      </c>
      <c r="F23" s="121" t="s">
        <v>10</v>
      </c>
      <c r="G23" s="121" t="s">
        <v>10</v>
      </c>
      <c r="H23" s="27">
        <f>H7+H22</f>
        <v>484597.98000000004</v>
      </c>
      <c r="I23" s="27">
        <f>I7+I22</f>
        <v>559087.89</v>
      </c>
      <c r="J23" s="12" t="s">
        <v>10</v>
      </c>
      <c r="K23" s="28" t="s">
        <v>10</v>
      </c>
      <c r="L23" s="29" t="s">
        <v>10</v>
      </c>
    </row>
    <row r="24" spans="1:12" s="3" customFormat="1" ht="20.25" customHeight="1" x14ac:dyDescent="0.45">
      <c r="A24" s="105" t="s">
        <v>4</v>
      </c>
      <c r="B24" s="108"/>
      <c r="C24" s="30" t="s">
        <v>41</v>
      </c>
      <c r="D24" s="21" t="s">
        <v>24</v>
      </c>
      <c r="E24" s="22"/>
      <c r="F24" s="18">
        <v>131451</v>
      </c>
      <c r="G24" s="77">
        <v>136236</v>
      </c>
      <c r="H24" s="31">
        <v>127050</v>
      </c>
      <c r="I24" s="23"/>
      <c r="J24" s="23"/>
      <c r="K24" s="23"/>
      <c r="L24" s="24"/>
    </row>
    <row r="25" spans="1:12" s="3" customFormat="1" ht="18.75" customHeight="1" x14ac:dyDescent="0.45">
      <c r="A25" s="106"/>
      <c r="B25" s="109"/>
      <c r="C25" s="3" t="s">
        <v>42</v>
      </c>
      <c r="D25" s="3" t="s">
        <v>21</v>
      </c>
      <c r="E25" s="11"/>
      <c r="F25" s="51">
        <v>53.8</v>
      </c>
      <c r="G25" s="3">
        <v>53.9</v>
      </c>
      <c r="H25" s="62">
        <v>54.1</v>
      </c>
      <c r="I25" s="12"/>
      <c r="J25" s="12"/>
      <c r="K25" s="12"/>
      <c r="L25" s="13"/>
    </row>
    <row r="26" spans="1:12" s="3" customFormat="1" ht="25.5" customHeight="1" x14ac:dyDescent="0.45">
      <c r="A26" s="107"/>
      <c r="B26" s="110"/>
      <c r="C26" s="25" t="s">
        <v>149</v>
      </c>
      <c r="D26" s="25" t="s">
        <v>21</v>
      </c>
      <c r="E26" s="26"/>
      <c r="F26" s="52">
        <v>0.2</v>
      </c>
      <c r="G26" s="25">
        <v>0</v>
      </c>
      <c r="H26" s="28">
        <v>0</v>
      </c>
      <c r="I26" s="28"/>
      <c r="J26" s="28"/>
      <c r="K26" s="28"/>
      <c r="L26" s="29"/>
    </row>
    <row r="27" spans="1:12" s="3" customFormat="1" ht="15.75" x14ac:dyDescent="0.45">
      <c r="A27" s="118" t="s">
        <v>174</v>
      </c>
      <c r="B27" s="108"/>
      <c r="C27" s="21" t="s">
        <v>43</v>
      </c>
      <c r="D27" s="21" t="s">
        <v>34</v>
      </c>
      <c r="E27" s="22"/>
      <c r="F27" s="53">
        <v>234361</v>
      </c>
      <c r="G27" s="77">
        <v>263683</v>
      </c>
      <c r="H27" s="31">
        <v>450956</v>
      </c>
      <c r="I27" s="31">
        <v>493369</v>
      </c>
      <c r="J27" s="31">
        <v>510973</v>
      </c>
      <c r="K27" s="31">
        <v>464570</v>
      </c>
      <c r="L27" s="32">
        <v>451935</v>
      </c>
    </row>
    <row r="28" spans="1:12" s="3" customFormat="1" ht="15.75" x14ac:dyDescent="0.45">
      <c r="A28" s="119"/>
      <c r="B28" s="109"/>
      <c r="C28" s="3" t="s">
        <v>44</v>
      </c>
      <c r="D28" s="3" t="s">
        <v>34</v>
      </c>
      <c r="E28" s="11"/>
      <c r="F28" s="18">
        <v>17926</v>
      </c>
      <c r="G28" s="78">
        <v>23904</v>
      </c>
      <c r="H28" s="14">
        <v>17426</v>
      </c>
      <c r="I28" s="14">
        <v>19965</v>
      </c>
      <c r="J28" s="14">
        <v>14985</v>
      </c>
      <c r="K28" s="12" t="s">
        <v>10</v>
      </c>
      <c r="L28" s="13" t="s">
        <v>10</v>
      </c>
    </row>
    <row r="29" spans="1:12" s="3" customFormat="1" ht="15.75" x14ac:dyDescent="0.45">
      <c r="A29" s="119"/>
      <c r="B29" s="109"/>
      <c r="C29" s="3" t="s">
        <v>70</v>
      </c>
      <c r="D29" s="3" t="s">
        <v>34</v>
      </c>
      <c r="E29" s="11"/>
      <c r="F29" s="18">
        <v>252287</v>
      </c>
      <c r="G29" s="78">
        <f t="shared" ref="G29:L29" si="1">SUM(G27:G28)</f>
        <v>287587</v>
      </c>
      <c r="H29" s="14">
        <f t="shared" si="1"/>
        <v>468382</v>
      </c>
      <c r="I29" s="14">
        <f t="shared" si="1"/>
        <v>513334</v>
      </c>
      <c r="J29" s="14">
        <f t="shared" si="1"/>
        <v>525958</v>
      </c>
      <c r="K29" s="14">
        <f t="shared" si="1"/>
        <v>464570</v>
      </c>
      <c r="L29" s="15">
        <f t="shared" si="1"/>
        <v>451935</v>
      </c>
    </row>
    <row r="30" spans="1:12" s="3" customFormat="1" ht="58.5" x14ac:dyDescent="0.45">
      <c r="A30" s="119"/>
      <c r="B30" s="109"/>
      <c r="C30" s="16" t="s">
        <v>108</v>
      </c>
      <c r="D30" s="3" t="s">
        <v>34</v>
      </c>
      <c r="E30" s="122" t="s">
        <v>148</v>
      </c>
      <c r="F30" s="18">
        <v>224378</v>
      </c>
      <c r="G30" s="78">
        <v>260595</v>
      </c>
      <c r="H30" s="14"/>
      <c r="I30" s="14"/>
      <c r="J30" s="14"/>
      <c r="K30" s="14"/>
      <c r="L30" s="15"/>
    </row>
    <row r="31" spans="1:12" s="3" customFormat="1" ht="15.75" x14ac:dyDescent="0.45">
      <c r="A31" s="119"/>
      <c r="B31" s="109"/>
      <c r="C31" s="3" t="s">
        <v>119</v>
      </c>
      <c r="D31" s="3" t="s">
        <v>35</v>
      </c>
      <c r="E31" s="89"/>
      <c r="F31" s="101">
        <v>352</v>
      </c>
      <c r="G31" s="79">
        <v>452</v>
      </c>
      <c r="H31" s="12">
        <v>818</v>
      </c>
      <c r="I31" s="12">
        <v>836</v>
      </c>
      <c r="J31" s="12">
        <v>889</v>
      </c>
      <c r="K31" s="12">
        <v>889</v>
      </c>
      <c r="L31" s="13">
        <v>988</v>
      </c>
    </row>
    <row r="32" spans="1:12" s="3" customFormat="1" x14ac:dyDescent="0.45">
      <c r="A32" s="105" t="s">
        <v>5</v>
      </c>
      <c r="B32" s="108"/>
      <c r="C32" s="21" t="s">
        <v>36</v>
      </c>
      <c r="D32" s="21" t="s">
        <v>45</v>
      </c>
      <c r="E32" s="22"/>
      <c r="F32" s="53">
        <v>4397</v>
      </c>
      <c r="G32" s="77">
        <v>6796</v>
      </c>
      <c r="H32" s="31">
        <v>6446</v>
      </c>
      <c r="I32" s="31">
        <v>7045</v>
      </c>
      <c r="J32" s="23"/>
      <c r="K32" s="23"/>
      <c r="L32" s="24"/>
    </row>
    <row r="33" spans="1:12" s="3" customFormat="1" x14ac:dyDescent="0.45">
      <c r="A33" s="106"/>
      <c r="B33" s="109"/>
      <c r="C33" s="3" t="s">
        <v>37</v>
      </c>
      <c r="D33" s="3" t="s">
        <v>45</v>
      </c>
      <c r="E33" s="11"/>
      <c r="F33" s="51">
        <v>456</v>
      </c>
      <c r="G33" s="3">
        <v>614</v>
      </c>
      <c r="H33" s="12">
        <v>573</v>
      </c>
      <c r="I33" s="12">
        <v>580</v>
      </c>
      <c r="J33" s="12"/>
      <c r="K33" s="12"/>
      <c r="L33" s="13"/>
    </row>
    <row r="34" spans="1:12" s="3" customFormat="1" x14ac:dyDescent="0.45">
      <c r="A34" s="106"/>
      <c r="B34" s="109"/>
      <c r="C34" s="3" t="s">
        <v>69</v>
      </c>
      <c r="D34" s="3" t="s">
        <v>45</v>
      </c>
      <c r="E34" s="11"/>
      <c r="F34" s="18">
        <v>6618</v>
      </c>
      <c r="G34" s="78">
        <f>SUM(G32:G33)</f>
        <v>7410</v>
      </c>
      <c r="H34" s="14">
        <f>SUM(H32:H33)</f>
        <v>7019</v>
      </c>
      <c r="I34" s="14">
        <f>SUM(I32:I33)</f>
        <v>7625</v>
      </c>
      <c r="J34" s="12"/>
      <c r="K34" s="12"/>
      <c r="L34" s="13"/>
    </row>
    <row r="35" spans="1:12" s="3" customFormat="1" x14ac:dyDescent="0.45">
      <c r="A35" s="106"/>
      <c r="B35" s="109"/>
      <c r="C35" s="3" t="s">
        <v>25</v>
      </c>
      <c r="D35" s="3" t="s">
        <v>21</v>
      </c>
      <c r="E35" s="11"/>
      <c r="F35" s="51">
        <v>7</v>
      </c>
      <c r="G35" s="3">
        <v>8</v>
      </c>
      <c r="H35" s="58">
        <f>(H33/H34)*100</f>
        <v>8.1635560621171113</v>
      </c>
      <c r="I35" s="58">
        <f>(I33/I34)*100</f>
        <v>7.6065573770491808</v>
      </c>
      <c r="J35" s="12"/>
      <c r="K35" s="12"/>
      <c r="L35" s="13"/>
    </row>
    <row r="36" spans="1:12" s="3" customFormat="1" x14ac:dyDescent="0.45">
      <c r="A36" s="106"/>
      <c r="B36" s="109"/>
      <c r="C36" s="3" t="s">
        <v>26</v>
      </c>
      <c r="D36" s="3" t="s">
        <v>21</v>
      </c>
      <c r="E36" s="3" t="s">
        <v>62</v>
      </c>
      <c r="F36" s="58">
        <v>28.6</v>
      </c>
      <c r="G36" s="3">
        <v>34</v>
      </c>
      <c r="H36" s="12">
        <v>35</v>
      </c>
      <c r="I36" s="12">
        <v>36</v>
      </c>
      <c r="J36" s="12"/>
      <c r="K36" s="12"/>
      <c r="L36" s="13"/>
    </row>
    <row r="37" spans="1:12" s="3" customFormat="1" x14ac:dyDescent="0.45">
      <c r="A37" s="106"/>
      <c r="B37" s="109"/>
      <c r="C37" s="3" t="s">
        <v>73</v>
      </c>
      <c r="D37" s="3" t="s">
        <v>21</v>
      </c>
      <c r="E37" s="11"/>
      <c r="F37" s="59">
        <v>64.599999999999994</v>
      </c>
      <c r="G37" s="3">
        <v>63</v>
      </c>
      <c r="H37" s="12">
        <v>63</v>
      </c>
      <c r="I37" s="12">
        <v>62</v>
      </c>
      <c r="J37" s="12"/>
      <c r="K37" s="12"/>
      <c r="L37" s="13"/>
    </row>
    <row r="38" spans="1:12" s="3" customFormat="1" x14ac:dyDescent="0.45">
      <c r="A38" s="106"/>
      <c r="B38" s="109"/>
      <c r="C38" s="3" t="s">
        <v>74</v>
      </c>
      <c r="D38" s="3" t="s">
        <v>21</v>
      </c>
      <c r="E38" s="11"/>
      <c r="F38" s="59">
        <v>6.8</v>
      </c>
      <c r="G38" s="3">
        <v>3</v>
      </c>
      <c r="H38" s="12">
        <v>2</v>
      </c>
      <c r="I38" s="12">
        <v>2</v>
      </c>
      <c r="J38" s="12"/>
      <c r="K38" s="12"/>
      <c r="L38" s="13"/>
    </row>
    <row r="39" spans="1:12" s="3" customFormat="1" x14ac:dyDescent="0.45">
      <c r="A39" s="106"/>
      <c r="B39" s="109"/>
      <c r="C39" s="3" t="s">
        <v>32</v>
      </c>
      <c r="D39" s="16" t="s">
        <v>59</v>
      </c>
      <c r="E39" s="11"/>
      <c r="F39" s="51">
        <v>9.1999999999999993</v>
      </c>
      <c r="G39" s="3">
        <v>11.7</v>
      </c>
      <c r="H39" s="74">
        <v>12.3</v>
      </c>
      <c r="I39" s="74">
        <v>12.42</v>
      </c>
      <c r="J39" s="12"/>
      <c r="K39" s="12"/>
      <c r="L39" s="13"/>
    </row>
    <row r="40" spans="1:12" s="3" customFormat="1" ht="28.5" x14ac:dyDescent="0.45">
      <c r="A40" s="105" t="s">
        <v>6</v>
      </c>
      <c r="B40" s="108"/>
      <c r="C40" s="30" t="s">
        <v>172</v>
      </c>
      <c r="D40" s="21"/>
      <c r="E40" s="22"/>
      <c r="F40" s="50"/>
      <c r="G40" s="21"/>
      <c r="H40" s="92"/>
      <c r="I40" s="92"/>
      <c r="J40" s="23"/>
      <c r="K40" s="23"/>
      <c r="L40" s="24"/>
    </row>
    <row r="41" spans="1:12" s="3" customFormat="1" x14ac:dyDescent="0.45">
      <c r="A41" s="106"/>
      <c r="B41" s="109"/>
      <c r="C41" s="3" t="s">
        <v>38</v>
      </c>
      <c r="D41" s="16" t="s">
        <v>14</v>
      </c>
      <c r="E41" s="11"/>
      <c r="F41" s="17">
        <v>11</v>
      </c>
      <c r="G41" s="3">
        <v>16</v>
      </c>
      <c r="H41" s="63">
        <v>11</v>
      </c>
      <c r="I41" s="12">
        <v>34</v>
      </c>
      <c r="J41" s="12">
        <v>44</v>
      </c>
      <c r="K41" s="12">
        <v>49</v>
      </c>
      <c r="L41" s="13">
        <v>44</v>
      </c>
    </row>
    <row r="42" spans="1:12" s="3" customFormat="1" ht="28.5" x14ac:dyDescent="0.45">
      <c r="A42" s="106"/>
      <c r="B42" s="109"/>
      <c r="C42" s="16" t="s">
        <v>118</v>
      </c>
      <c r="D42" s="16" t="s">
        <v>14</v>
      </c>
      <c r="E42" s="11"/>
      <c r="F42" s="17">
        <v>8</v>
      </c>
      <c r="G42" s="3">
        <v>21</v>
      </c>
      <c r="H42" s="63">
        <v>12</v>
      </c>
      <c r="I42" s="12"/>
      <c r="J42" s="12"/>
      <c r="K42" s="12"/>
      <c r="L42" s="13"/>
    </row>
    <row r="43" spans="1:12" s="3" customFormat="1" ht="28.5" x14ac:dyDescent="0.45">
      <c r="A43" s="106"/>
      <c r="B43" s="109"/>
      <c r="C43" s="16" t="s">
        <v>129</v>
      </c>
      <c r="D43" s="16" t="s">
        <v>9</v>
      </c>
      <c r="F43" s="98">
        <f>(F41+F42)/F57*1000000</f>
        <v>2.4599850385522579</v>
      </c>
      <c r="G43" s="80">
        <f>(G41+G42)/G57*1000000</f>
        <v>4.4195532022828301</v>
      </c>
      <c r="H43" s="73">
        <f>(H41+H42)/H57*1000000</f>
        <v>3.1175044349889176</v>
      </c>
      <c r="I43" s="74">
        <v>4</v>
      </c>
      <c r="J43" s="74">
        <v>4.8099999999999996</v>
      </c>
      <c r="K43" s="74">
        <v>6.15</v>
      </c>
      <c r="L43" s="76">
        <v>5.85</v>
      </c>
    </row>
    <row r="44" spans="1:12" s="3" customFormat="1" ht="28.5" x14ac:dyDescent="0.45">
      <c r="A44" s="106"/>
      <c r="B44" s="109"/>
      <c r="C44" s="16" t="s">
        <v>131</v>
      </c>
      <c r="D44" s="16" t="s">
        <v>9</v>
      </c>
      <c r="E44" s="3" t="s">
        <v>121</v>
      </c>
      <c r="F44" s="17">
        <v>1.4</v>
      </c>
      <c r="G44" s="80">
        <f>(G41/G57)*1000000</f>
        <v>1.9111581415277106</v>
      </c>
      <c r="H44" s="73">
        <f>(H41/H57)*1000000</f>
        <v>1.4909803819512217</v>
      </c>
      <c r="I44" s="74">
        <v>4</v>
      </c>
      <c r="J44" s="74">
        <v>4.8099999999999996</v>
      </c>
      <c r="K44" s="74">
        <v>6.15</v>
      </c>
      <c r="L44" s="76">
        <v>5.85</v>
      </c>
    </row>
    <row r="45" spans="1:12" s="3" customFormat="1" ht="28.5" x14ac:dyDescent="0.45">
      <c r="A45" s="106"/>
      <c r="B45" s="109"/>
      <c r="C45" s="16" t="s">
        <v>132</v>
      </c>
      <c r="D45" s="16" t="s">
        <v>9</v>
      </c>
      <c r="E45" s="3" t="s">
        <v>30</v>
      </c>
      <c r="F45" s="96">
        <f>(33+F41+F42)/F57*1000000</f>
        <v>6.7325906318272315</v>
      </c>
      <c r="G45" s="80">
        <f>(46+G41+G42)/G57*1000000</f>
        <v>9.9141328591749982</v>
      </c>
      <c r="H45" s="75">
        <f>(32+H41+H42)/H57*1000000</f>
        <v>7.4549019097561082</v>
      </c>
      <c r="I45" s="74">
        <v>7.56</v>
      </c>
      <c r="J45" s="12" t="s">
        <v>10</v>
      </c>
      <c r="K45" s="12" t="s">
        <v>10</v>
      </c>
      <c r="L45" s="13" t="s">
        <v>10</v>
      </c>
    </row>
    <row r="46" spans="1:12" s="3" customFormat="1" ht="28.5" x14ac:dyDescent="0.45">
      <c r="A46" s="106"/>
      <c r="B46" s="109"/>
      <c r="C46" s="16" t="s">
        <v>133</v>
      </c>
      <c r="D46" s="16" t="s">
        <v>9</v>
      </c>
      <c r="F46" s="98">
        <f>(33+F41)/F57*1000000</f>
        <v>5.6968074576999648</v>
      </c>
      <c r="G46" s="80">
        <f>(46+G41)/G57*1000000</f>
        <v>7.4057377984198789</v>
      </c>
      <c r="H46" s="75">
        <f>(32+H41)/H57*1000000</f>
        <v>5.8283778567184124</v>
      </c>
      <c r="I46" s="74">
        <f>(31+I41)/I57*1000000</f>
        <v>7.5593006786274959</v>
      </c>
      <c r="J46" s="12" t="s">
        <v>10</v>
      </c>
      <c r="K46" s="12" t="s">
        <v>10</v>
      </c>
      <c r="L46" s="13" t="s">
        <v>10</v>
      </c>
    </row>
    <row r="47" spans="1:12" s="3" customFormat="1" x14ac:dyDescent="0.45">
      <c r="A47" s="106"/>
      <c r="B47" s="109"/>
      <c r="C47" s="16" t="s">
        <v>63</v>
      </c>
      <c r="D47" s="16" t="s">
        <v>40</v>
      </c>
      <c r="F47" s="17">
        <v>1</v>
      </c>
      <c r="G47" s="3">
        <v>1</v>
      </c>
      <c r="H47" s="64">
        <v>0</v>
      </c>
      <c r="I47" s="12">
        <v>0</v>
      </c>
      <c r="J47" s="12" t="s">
        <v>10</v>
      </c>
      <c r="K47" s="12" t="s">
        <v>10</v>
      </c>
      <c r="L47" s="13" t="s">
        <v>10</v>
      </c>
    </row>
    <row r="48" spans="1:12" s="3" customFormat="1" x14ac:dyDescent="0.45">
      <c r="A48" s="106"/>
      <c r="B48" s="109"/>
      <c r="C48" s="116" t="s">
        <v>11</v>
      </c>
      <c r="D48" s="16" t="s">
        <v>14</v>
      </c>
      <c r="F48" s="17">
        <v>0</v>
      </c>
      <c r="G48" s="3">
        <v>0</v>
      </c>
      <c r="H48" s="63">
        <v>0</v>
      </c>
      <c r="I48" s="12">
        <v>0</v>
      </c>
      <c r="J48" s="12">
        <v>0</v>
      </c>
      <c r="K48" s="12">
        <v>0</v>
      </c>
      <c r="L48" s="13">
        <v>0</v>
      </c>
    </row>
    <row r="49" spans="1:12" s="3" customFormat="1" x14ac:dyDescent="0.45">
      <c r="A49" s="106"/>
      <c r="B49" s="109"/>
      <c r="C49" s="116"/>
      <c r="D49" s="16" t="s">
        <v>40</v>
      </c>
      <c r="E49" s="3" t="s">
        <v>13</v>
      </c>
      <c r="F49" s="17">
        <v>0</v>
      </c>
      <c r="G49" s="3">
        <v>0</v>
      </c>
      <c r="H49" s="63">
        <v>0</v>
      </c>
      <c r="I49" s="12">
        <v>0</v>
      </c>
      <c r="J49" s="12">
        <v>0</v>
      </c>
      <c r="K49" s="12">
        <v>0</v>
      </c>
      <c r="L49" s="13">
        <v>0</v>
      </c>
    </row>
    <row r="50" spans="1:12" s="3" customFormat="1" ht="15.75" x14ac:dyDescent="0.45">
      <c r="A50" s="106"/>
      <c r="B50" s="109"/>
      <c r="C50" s="3" t="s">
        <v>134</v>
      </c>
      <c r="D50" s="16" t="s">
        <v>14</v>
      </c>
      <c r="E50" s="3" t="s">
        <v>13</v>
      </c>
      <c r="F50" s="17">
        <v>0</v>
      </c>
      <c r="G50" s="3">
        <v>0</v>
      </c>
      <c r="H50" s="63">
        <v>1</v>
      </c>
      <c r="I50" s="12">
        <v>4</v>
      </c>
      <c r="J50" s="12" t="s">
        <v>10</v>
      </c>
      <c r="K50" s="12" t="s">
        <v>10</v>
      </c>
      <c r="L50" s="13" t="s">
        <v>10</v>
      </c>
    </row>
    <row r="51" spans="1:12" s="3" customFormat="1" ht="15.75" x14ac:dyDescent="0.45">
      <c r="A51" s="106"/>
      <c r="B51" s="109"/>
      <c r="C51" s="3" t="s">
        <v>137</v>
      </c>
      <c r="D51" s="16" t="s">
        <v>14</v>
      </c>
      <c r="F51" s="17">
        <v>24</v>
      </c>
      <c r="G51" s="3">
        <v>18</v>
      </c>
      <c r="H51" s="63">
        <v>24</v>
      </c>
      <c r="I51" s="12">
        <v>21</v>
      </c>
      <c r="J51" s="12" t="s">
        <v>10</v>
      </c>
      <c r="K51" s="12" t="s">
        <v>10</v>
      </c>
      <c r="L51" s="13" t="s">
        <v>10</v>
      </c>
    </row>
    <row r="52" spans="1:12" s="3" customFormat="1" x14ac:dyDescent="0.45">
      <c r="A52" s="106"/>
      <c r="B52" s="109"/>
      <c r="C52" s="16" t="s">
        <v>109</v>
      </c>
      <c r="D52" s="16" t="s">
        <v>12</v>
      </c>
      <c r="F52" s="18">
        <v>13911</v>
      </c>
      <c r="G52" s="78">
        <v>7439</v>
      </c>
      <c r="H52" s="65">
        <v>7348</v>
      </c>
      <c r="I52" s="14">
        <v>10065</v>
      </c>
      <c r="J52" s="14">
        <v>9756</v>
      </c>
      <c r="K52" s="14">
        <v>7994</v>
      </c>
      <c r="L52" s="15">
        <v>7998</v>
      </c>
    </row>
    <row r="53" spans="1:12" s="3" customFormat="1" x14ac:dyDescent="0.45">
      <c r="A53" s="106"/>
      <c r="B53" s="109"/>
      <c r="C53" s="16" t="s">
        <v>105</v>
      </c>
      <c r="D53" s="16" t="s">
        <v>12</v>
      </c>
      <c r="F53" s="18">
        <v>2878</v>
      </c>
      <c r="G53" s="78">
        <v>296</v>
      </c>
      <c r="H53" s="65">
        <v>308</v>
      </c>
      <c r="I53" s="14">
        <v>85</v>
      </c>
      <c r="J53" s="14" t="s">
        <v>10</v>
      </c>
      <c r="K53" s="14" t="s">
        <v>10</v>
      </c>
      <c r="L53" s="15" t="s">
        <v>10</v>
      </c>
    </row>
    <row r="54" spans="1:12" s="3" customFormat="1" x14ac:dyDescent="0.45">
      <c r="A54" s="106"/>
      <c r="B54" s="109"/>
      <c r="C54" s="3" t="s">
        <v>15</v>
      </c>
      <c r="D54" s="16" t="s">
        <v>12</v>
      </c>
      <c r="F54" s="18">
        <v>3123</v>
      </c>
      <c r="G54" s="78">
        <v>2603</v>
      </c>
      <c r="H54" s="65">
        <v>1635</v>
      </c>
      <c r="I54" s="14">
        <v>1363</v>
      </c>
      <c r="J54" s="12" t="s">
        <v>10</v>
      </c>
      <c r="K54" s="12" t="s">
        <v>10</v>
      </c>
      <c r="L54" s="13" t="s">
        <v>10</v>
      </c>
    </row>
    <row r="55" spans="1:12" s="3" customFormat="1" x14ac:dyDescent="0.45">
      <c r="A55" s="106"/>
      <c r="B55" s="109"/>
      <c r="C55" s="3" t="s">
        <v>49</v>
      </c>
      <c r="D55" s="16" t="s">
        <v>50</v>
      </c>
      <c r="F55" s="18">
        <v>41163</v>
      </c>
      <c r="G55" s="78">
        <v>42278</v>
      </c>
      <c r="H55" s="65">
        <v>23656</v>
      </c>
      <c r="I55" s="14">
        <v>7850</v>
      </c>
      <c r="J55" s="12" t="s">
        <v>10</v>
      </c>
      <c r="K55" s="12" t="s">
        <v>10</v>
      </c>
      <c r="L55" s="13" t="s">
        <v>10</v>
      </c>
    </row>
    <row r="56" spans="1:12" s="3" customFormat="1" ht="15.75" x14ac:dyDescent="0.45">
      <c r="A56" s="106"/>
      <c r="B56" s="109"/>
      <c r="C56" s="3" t="s">
        <v>139</v>
      </c>
      <c r="D56" s="16" t="s">
        <v>12</v>
      </c>
      <c r="E56" s="3" t="s">
        <v>13</v>
      </c>
      <c r="F56" s="17">
        <v>0</v>
      </c>
      <c r="G56" s="78">
        <v>0</v>
      </c>
      <c r="H56" s="65">
        <v>1</v>
      </c>
      <c r="I56" s="14">
        <v>4</v>
      </c>
      <c r="J56" s="12"/>
      <c r="K56" s="12"/>
      <c r="L56" s="13"/>
    </row>
    <row r="57" spans="1:12" s="3" customFormat="1" ht="15.75" x14ac:dyDescent="0.45">
      <c r="A57" s="107"/>
      <c r="B57" s="110"/>
      <c r="C57" s="25" t="s">
        <v>141</v>
      </c>
      <c r="D57" s="33" t="s">
        <v>23</v>
      </c>
      <c r="E57" s="26"/>
      <c r="F57" s="97">
        <v>7723624.21</v>
      </c>
      <c r="G57" s="81">
        <v>8371887</v>
      </c>
      <c r="H57" s="27">
        <v>7377696</v>
      </c>
      <c r="I57" s="27">
        <v>8598679</v>
      </c>
      <c r="J57" s="27">
        <v>9141132</v>
      </c>
      <c r="K57" s="27">
        <v>7962376</v>
      </c>
      <c r="L57" s="34">
        <v>7527146</v>
      </c>
    </row>
    <row r="58" spans="1:12" s="3" customFormat="1" ht="15.75" x14ac:dyDescent="0.45">
      <c r="A58" s="90" t="s">
        <v>106</v>
      </c>
      <c r="B58" s="91"/>
      <c r="C58" s="36" t="s">
        <v>156</v>
      </c>
      <c r="D58" s="36" t="s">
        <v>12</v>
      </c>
      <c r="E58" s="36" t="s">
        <v>107</v>
      </c>
      <c r="F58" s="94" t="s">
        <v>158</v>
      </c>
      <c r="G58" s="36">
        <v>0</v>
      </c>
      <c r="H58" s="93">
        <v>0</v>
      </c>
      <c r="I58" s="93">
        <v>0</v>
      </c>
      <c r="J58" s="38"/>
      <c r="K58" s="38"/>
      <c r="L58" s="39"/>
    </row>
    <row r="59" spans="1:12" s="3" customFormat="1" ht="18" customHeight="1" x14ac:dyDescent="0.45">
      <c r="A59" s="105" t="s">
        <v>7</v>
      </c>
      <c r="B59" s="108"/>
      <c r="C59" s="117" t="s">
        <v>160</v>
      </c>
      <c r="D59" s="3" t="s">
        <v>150</v>
      </c>
      <c r="F59" s="11">
        <v>27.3</v>
      </c>
      <c r="G59" s="3">
        <v>27.9</v>
      </c>
      <c r="H59" s="3">
        <v>21.9</v>
      </c>
    </row>
    <row r="60" spans="1:12" s="3" customFormat="1" ht="17.350000000000001" customHeight="1" x14ac:dyDescent="0.45">
      <c r="A60" s="106"/>
      <c r="B60" s="123"/>
      <c r="C60" s="124"/>
      <c r="D60" s="16" t="s">
        <v>151</v>
      </c>
      <c r="F60" s="51">
        <v>76.8</v>
      </c>
      <c r="G60" s="3">
        <v>74.099999999999994</v>
      </c>
      <c r="H60" s="12">
        <v>60.2</v>
      </c>
      <c r="I60" s="12"/>
      <c r="J60" s="12"/>
      <c r="K60" s="12"/>
      <c r="L60" s="13"/>
    </row>
    <row r="61" spans="1:12" s="3" customFormat="1" ht="17.350000000000001" customHeight="1" x14ac:dyDescent="0.45">
      <c r="A61" s="106"/>
      <c r="B61" s="123"/>
      <c r="C61" s="124"/>
      <c r="D61" s="16" t="s">
        <v>152</v>
      </c>
      <c r="F61" s="51">
        <v>19.600000000000001</v>
      </c>
      <c r="G61" s="3">
        <v>12.9</v>
      </c>
      <c r="H61" s="12">
        <v>11.6</v>
      </c>
      <c r="I61" s="12"/>
      <c r="J61" s="12"/>
      <c r="K61" s="12"/>
      <c r="L61" s="13"/>
    </row>
    <row r="62" spans="1:12" s="3" customFormat="1" ht="27.4" customHeight="1" x14ac:dyDescent="0.45">
      <c r="A62" s="106"/>
      <c r="B62" s="123"/>
      <c r="C62" s="124"/>
      <c r="D62" s="16" t="s">
        <v>153</v>
      </c>
      <c r="F62" s="51">
        <v>2.8</v>
      </c>
      <c r="G62" s="3">
        <v>2.4</v>
      </c>
      <c r="H62" s="12">
        <v>0.9</v>
      </c>
      <c r="I62" s="12"/>
      <c r="J62" s="12"/>
      <c r="K62" s="12"/>
      <c r="L62" s="13"/>
    </row>
    <row r="63" spans="1:12" s="3" customFormat="1" ht="20.65" customHeight="1" x14ac:dyDescent="0.45">
      <c r="A63" s="106"/>
      <c r="B63" s="123"/>
      <c r="C63" s="124"/>
      <c r="D63" s="16" t="s">
        <v>154</v>
      </c>
      <c r="F63" s="51">
        <v>4.0999999999999996</v>
      </c>
      <c r="G63" s="3">
        <v>3.9</v>
      </c>
      <c r="H63" s="12">
        <v>3.6</v>
      </c>
      <c r="I63" s="12"/>
      <c r="J63" s="12"/>
      <c r="K63" s="12"/>
      <c r="L63" s="13"/>
    </row>
    <row r="64" spans="1:12" s="3" customFormat="1" ht="27" customHeight="1" x14ac:dyDescent="0.45">
      <c r="A64" s="106"/>
      <c r="B64" s="123"/>
      <c r="C64" s="124"/>
      <c r="D64" s="16" t="s">
        <v>155</v>
      </c>
      <c r="F64" s="100">
        <v>17</v>
      </c>
      <c r="G64" s="3">
        <v>14.8</v>
      </c>
      <c r="H64" s="12">
        <v>12.2</v>
      </c>
      <c r="I64" s="12"/>
      <c r="J64" s="12"/>
      <c r="K64" s="12"/>
      <c r="L64" s="13"/>
    </row>
    <row r="65" spans="1:12" s="3" customFormat="1" ht="42.75" customHeight="1" x14ac:dyDescent="0.45">
      <c r="A65" s="106"/>
      <c r="B65" s="109"/>
      <c r="C65" s="124"/>
      <c r="D65" s="16" t="s">
        <v>173</v>
      </c>
      <c r="F65" s="59">
        <v>147</v>
      </c>
      <c r="G65" s="125">
        <v>136</v>
      </c>
      <c r="H65" s="58">
        <v>111</v>
      </c>
      <c r="I65" s="12"/>
      <c r="J65" s="12"/>
      <c r="K65" s="12"/>
      <c r="L65" s="13"/>
    </row>
    <row r="66" spans="1:12" s="3" customFormat="1" ht="43.9" customHeight="1" x14ac:dyDescent="0.45">
      <c r="A66" s="106"/>
      <c r="B66" s="109"/>
      <c r="C66" s="124"/>
      <c r="D66" s="16" t="s">
        <v>8</v>
      </c>
      <c r="E66" s="3" t="s">
        <v>16</v>
      </c>
      <c r="F66" s="51">
        <v>21</v>
      </c>
      <c r="G66" s="3">
        <v>21</v>
      </c>
      <c r="H66" s="12">
        <v>19</v>
      </c>
      <c r="I66" s="12"/>
      <c r="J66" s="12"/>
      <c r="K66" s="12"/>
      <c r="L66" s="13"/>
    </row>
    <row r="67" spans="1:12" s="3" customFormat="1" ht="24" customHeight="1" x14ac:dyDescent="0.45">
      <c r="A67" s="107"/>
      <c r="B67" s="110"/>
      <c r="C67" s="25" t="s">
        <v>101</v>
      </c>
      <c r="D67" s="33" t="s">
        <v>102</v>
      </c>
      <c r="E67" s="25"/>
      <c r="F67" s="99">
        <v>41.02</v>
      </c>
      <c r="G67" s="25">
        <v>36.5</v>
      </c>
      <c r="H67" s="28"/>
      <c r="I67" s="28"/>
      <c r="J67" s="28"/>
      <c r="K67" s="28"/>
      <c r="L67" s="29"/>
    </row>
    <row r="68" spans="1:12" s="3" customFormat="1" ht="57.75" customHeight="1" x14ac:dyDescent="0.45">
      <c r="A68" s="35" t="s">
        <v>27</v>
      </c>
      <c r="B68" s="36"/>
      <c r="C68" s="37" t="s">
        <v>31</v>
      </c>
      <c r="D68" s="36" t="s">
        <v>28</v>
      </c>
      <c r="E68" s="40"/>
      <c r="F68" s="49">
        <v>0</v>
      </c>
      <c r="G68" s="36">
        <v>0</v>
      </c>
      <c r="H68" s="38">
        <v>0</v>
      </c>
      <c r="I68" s="38">
        <v>0</v>
      </c>
      <c r="J68" s="38">
        <v>0</v>
      </c>
      <c r="K68" s="38">
        <v>0</v>
      </c>
      <c r="L68" s="39">
        <v>0</v>
      </c>
    </row>
    <row r="69" spans="1:12" s="3" customFormat="1" ht="56.25" customHeight="1" x14ac:dyDescent="0.45">
      <c r="A69" s="70" t="s">
        <v>29</v>
      </c>
      <c r="B69" s="21"/>
      <c r="C69" s="30" t="s">
        <v>68</v>
      </c>
      <c r="D69" s="21" t="s">
        <v>12</v>
      </c>
      <c r="E69" s="22"/>
      <c r="F69" s="50">
        <v>11</v>
      </c>
      <c r="G69" s="21">
        <v>10</v>
      </c>
      <c r="H69" s="23">
        <v>13</v>
      </c>
      <c r="I69" s="23">
        <v>27</v>
      </c>
      <c r="J69" s="23">
        <v>11</v>
      </c>
      <c r="K69" s="23">
        <v>8</v>
      </c>
      <c r="L69" s="24"/>
    </row>
    <row r="70" spans="1:12" s="3" customFormat="1" ht="19.5" customHeight="1" x14ac:dyDescent="0.45">
      <c r="A70" s="105" t="s">
        <v>89</v>
      </c>
      <c r="B70" s="108"/>
      <c r="C70" s="30" t="s">
        <v>122</v>
      </c>
      <c r="D70" s="21" t="s">
        <v>12</v>
      </c>
      <c r="E70" s="22"/>
      <c r="F70" s="53">
        <v>3717</v>
      </c>
      <c r="G70" s="77">
        <v>4159</v>
      </c>
      <c r="H70" s="31">
        <v>4131</v>
      </c>
      <c r="I70" s="23"/>
      <c r="J70" s="23"/>
      <c r="K70" s="23"/>
      <c r="L70" s="24"/>
    </row>
    <row r="71" spans="1:12" s="3" customFormat="1" ht="20.25" customHeight="1" x14ac:dyDescent="0.45">
      <c r="A71" s="106"/>
      <c r="B71" s="109"/>
      <c r="C71" s="16" t="s">
        <v>90</v>
      </c>
      <c r="D71" s="3" t="s">
        <v>94</v>
      </c>
      <c r="E71" s="11"/>
      <c r="F71" s="18">
        <v>72521</v>
      </c>
      <c r="G71" s="82">
        <v>89376</v>
      </c>
      <c r="H71" s="14">
        <v>47625</v>
      </c>
      <c r="I71" s="12"/>
      <c r="J71" s="12"/>
      <c r="K71" s="12"/>
      <c r="L71" s="13"/>
    </row>
    <row r="72" spans="1:12" s="3" customFormat="1" ht="18" customHeight="1" x14ac:dyDescent="0.45">
      <c r="A72" s="107"/>
      <c r="B72" s="110"/>
      <c r="C72" s="16" t="s">
        <v>120</v>
      </c>
      <c r="D72" s="25" t="s">
        <v>123</v>
      </c>
      <c r="E72" s="11"/>
      <c r="F72" s="100">
        <f t="shared" ref="F72:G72" si="2">F71/F70</f>
        <v>19.510626849609899</v>
      </c>
      <c r="G72" s="74">
        <f t="shared" si="2"/>
        <v>21.489781197403222</v>
      </c>
      <c r="H72" s="74">
        <f>H71/H70</f>
        <v>11.528685548293392</v>
      </c>
      <c r="I72" s="12"/>
      <c r="J72" s="12"/>
      <c r="K72" s="12"/>
      <c r="L72" s="13"/>
    </row>
    <row r="73" spans="1:12" s="3" customFormat="1" ht="30" customHeight="1" x14ac:dyDescent="0.45">
      <c r="A73" s="105" t="s">
        <v>91</v>
      </c>
      <c r="B73" s="108"/>
      <c r="C73" s="21" t="s">
        <v>46</v>
      </c>
      <c r="D73" s="16" t="s">
        <v>95</v>
      </c>
      <c r="E73" s="22"/>
      <c r="F73" s="50">
        <v>43</v>
      </c>
      <c r="G73" s="21">
        <v>43</v>
      </c>
      <c r="H73" s="23">
        <v>50</v>
      </c>
      <c r="I73" s="23">
        <v>50</v>
      </c>
      <c r="J73" s="23">
        <v>33</v>
      </c>
      <c r="K73" s="23">
        <v>33</v>
      </c>
      <c r="L73" s="24">
        <v>29</v>
      </c>
    </row>
    <row r="74" spans="1:12" s="3" customFormat="1" ht="27" customHeight="1" x14ac:dyDescent="0.45">
      <c r="A74" s="106"/>
      <c r="B74" s="109"/>
      <c r="C74" s="3" t="s">
        <v>47</v>
      </c>
      <c r="D74" s="16" t="s">
        <v>95</v>
      </c>
      <c r="E74" s="11"/>
      <c r="F74" s="51">
        <v>24</v>
      </c>
      <c r="G74" s="3">
        <v>28</v>
      </c>
      <c r="H74" s="12">
        <v>30</v>
      </c>
      <c r="I74" s="12">
        <v>30</v>
      </c>
      <c r="J74" s="12">
        <v>24</v>
      </c>
      <c r="K74" s="12">
        <v>21</v>
      </c>
      <c r="L74" s="13">
        <v>29</v>
      </c>
    </row>
    <row r="75" spans="1:12" s="3" customFormat="1" ht="30.75" customHeight="1" x14ac:dyDescent="0.45">
      <c r="A75" s="106"/>
      <c r="B75" s="109"/>
      <c r="C75" s="3" t="s">
        <v>48</v>
      </c>
      <c r="D75" s="16" t="s">
        <v>95</v>
      </c>
      <c r="E75" s="11"/>
      <c r="F75" s="51">
        <v>40</v>
      </c>
      <c r="G75" s="3">
        <v>40</v>
      </c>
      <c r="H75" s="12">
        <v>41</v>
      </c>
      <c r="I75" s="12">
        <v>39</v>
      </c>
      <c r="J75" s="12">
        <v>41</v>
      </c>
      <c r="K75" s="12">
        <v>41</v>
      </c>
      <c r="L75" s="13">
        <v>40</v>
      </c>
    </row>
    <row r="76" spans="1:12" s="3" customFormat="1" ht="14.25" customHeight="1" x14ac:dyDescent="0.45">
      <c r="A76" s="106"/>
      <c r="B76" s="109"/>
      <c r="C76" s="3" t="s">
        <v>100</v>
      </c>
      <c r="E76" s="11"/>
      <c r="F76" s="51"/>
      <c r="H76" s="12"/>
      <c r="I76" s="12"/>
      <c r="J76" s="12"/>
      <c r="K76" s="12"/>
      <c r="L76" s="13"/>
    </row>
    <row r="77" spans="1:12" s="3" customFormat="1" ht="22.5" customHeight="1" x14ac:dyDescent="0.45">
      <c r="A77" s="106"/>
      <c r="B77" s="109"/>
      <c r="C77" s="12" t="s">
        <v>96</v>
      </c>
      <c r="D77" s="3" t="s">
        <v>99</v>
      </c>
      <c r="E77" s="11"/>
      <c r="F77" s="51">
        <v>19</v>
      </c>
      <c r="G77" s="3">
        <v>22</v>
      </c>
      <c r="H77" s="12"/>
      <c r="I77" s="12"/>
      <c r="J77" s="12"/>
      <c r="K77" s="12"/>
      <c r="L77" s="13"/>
    </row>
    <row r="78" spans="1:12" s="3" customFormat="1" ht="22.5" customHeight="1" x14ac:dyDescent="0.45">
      <c r="A78" s="106"/>
      <c r="B78" s="109"/>
      <c r="C78" s="12" t="s">
        <v>97</v>
      </c>
      <c r="D78" s="3" t="s">
        <v>99</v>
      </c>
      <c r="E78" s="11"/>
      <c r="F78" s="51">
        <v>57</v>
      </c>
      <c r="G78" s="3">
        <v>49</v>
      </c>
      <c r="H78" s="12"/>
      <c r="I78" s="12"/>
      <c r="J78" s="12"/>
      <c r="K78" s="12"/>
      <c r="L78" s="13"/>
    </row>
    <row r="79" spans="1:12" s="3" customFormat="1" ht="22.5" customHeight="1" x14ac:dyDescent="0.45">
      <c r="A79" s="106"/>
      <c r="B79" s="109"/>
      <c r="C79" s="12" t="s">
        <v>98</v>
      </c>
      <c r="D79" s="3" t="s">
        <v>99</v>
      </c>
      <c r="E79" s="11"/>
      <c r="F79" s="51">
        <v>24</v>
      </c>
      <c r="G79" s="3">
        <v>29</v>
      </c>
      <c r="H79" s="12"/>
      <c r="I79" s="12"/>
      <c r="J79" s="12"/>
      <c r="K79" s="12"/>
      <c r="L79" s="13"/>
    </row>
    <row r="80" spans="1:12" s="3" customFormat="1" ht="22.5" customHeight="1" x14ac:dyDescent="0.45">
      <c r="A80" s="107"/>
      <c r="B80" s="110"/>
      <c r="C80" s="25" t="s">
        <v>92</v>
      </c>
      <c r="D80" s="25" t="s">
        <v>93</v>
      </c>
      <c r="E80" s="26"/>
      <c r="F80" s="52">
        <v>26</v>
      </c>
      <c r="G80" s="25">
        <v>30</v>
      </c>
      <c r="H80" s="28">
        <v>28</v>
      </c>
      <c r="I80" s="28">
        <v>25</v>
      </c>
      <c r="J80" s="28"/>
      <c r="K80" s="28"/>
      <c r="L80" s="29"/>
    </row>
    <row r="81" spans="1:12" s="3" customFormat="1" x14ac:dyDescent="0.45">
      <c r="A81" s="105" t="s">
        <v>51</v>
      </c>
      <c r="B81" s="108"/>
      <c r="C81" s="3" t="s">
        <v>52</v>
      </c>
      <c r="D81" s="3" t="s">
        <v>55</v>
      </c>
      <c r="E81" s="11"/>
      <c r="F81" s="18">
        <v>36483</v>
      </c>
      <c r="G81" s="78">
        <v>54026</v>
      </c>
      <c r="H81" s="14">
        <v>43368</v>
      </c>
      <c r="I81" s="14">
        <v>42747</v>
      </c>
      <c r="J81" s="12"/>
      <c r="K81" s="12"/>
      <c r="L81" s="13"/>
    </row>
    <row r="82" spans="1:12" x14ac:dyDescent="0.45">
      <c r="A82" s="106"/>
      <c r="B82" s="109"/>
      <c r="C82" s="3" t="s">
        <v>53</v>
      </c>
      <c r="D82" s="3" t="s">
        <v>55</v>
      </c>
      <c r="F82" s="55">
        <v>951</v>
      </c>
      <c r="G82" s="83">
        <v>27657</v>
      </c>
      <c r="H82" s="42">
        <v>20930</v>
      </c>
      <c r="I82" s="42">
        <v>26261</v>
      </c>
      <c r="J82" s="43"/>
      <c r="K82" s="43"/>
      <c r="L82" s="44"/>
    </row>
    <row r="83" spans="1:12" x14ac:dyDescent="0.45">
      <c r="A83" s="106"/>
      <c r="B83" s="109"/>
      <c r="C83" s="3" t="s">
        <v>54</v>
      </c>
      <c r="D83" s="3" t="s">
        <v>55</v>
      </c>
      <c r="F83" s="54">
        <v>6663</v>
      </c>
      <c r="G83" s="83">
        <v>2179</v>
      </c>
      <c r="H83" s="42">
        <v>3203</v>
      </c>
      <c r="I83" s="42">
        <v>3007</v>
      </c>
      <c r="J83" s="43"/>
      <c r="K83" s="43"/>
      <c r="L83" s="44"/>
    </row>
    <row r="84" spans="1:12" x14ac:dyDescent="0.45">
      <c r="A84" s="106"/>
      <c r="B84" s="109"/>
      <c r="C84" s="3" t="s">
        <v>56</v>
      </c>
      <c r="D84" s="3" t="s">
        <v>55</v>
      </c>
      <c r="F84" s="54">
        <v>2356</v>
      </c>
      <c r="G84" s="83">
        <v>1064</v>
      </c>
      <c r="H84" s="43">
        <v>884</v>
      </c>
      <c r="I84" s="42">
        <v>2625</v>
      </c>
      <c r="J84" s="43"/>
      <c r="K84" s="43"/>
      <c r="L84" s="44"/>
    </row>
    <row r="85" spans="1:12" x14ac:dyDescent="0.45">
      <c r="A85" s="107"/>
      <c r="B85" s="110"/>
      <c r="C85" s="25" t="s">
        <v>57</v>
      </c>
      <c r="D85" s="25" t="s">
        <v>55</v>
      </c>
      <c r="E85" s="41"/>
      <c r="F85" s="56">
        <f>SUM(F81:F84)</f>
        <v>46453</v>
      </c>
      <c r="G85" s="84">
        <f>SUM(G81:G84)</f>
        <v>84926</v>
      </c>
      <c r="H85" s="60">
        <f>SUM(H81:H84)</f>
        <v>68385</v>
      </c>
      <c r="I85" s="60">
        <f>SUM(I81:I84)</f>
        <v>74640</v>
      </c>
      <c r="J85" s="45"/>
      <c r="K85" s="45"/>
      <c r="L85" s="46"/>
    </row>
    <row r="86" spans="1:12" ht="15.75" x14ac:dyDescent="0.45">
      <c r="A86" s="105" t="s">
        <v>58</v>
      </c>
      <c r="B86" s="111"/>
      <c r="C86" s="3" t="s">
        <v>65</v>
      </c>
      <c r="D86" s="3" t="s">
        <v>175</v>
      </c>
      <c r="F86" s="55">
        <v>24</v>
      </c>
      <c r="G86" s="85">
        <v>27</v>
      </c>
      <c r="H86" s="42">
        <v>21</v>
      </c>
      <c r="I86" s="43">
        <v>20</v>
      </c>
      <c r="J86" s="43"/>
      <c r="K86" s="43"/>
      <c r="L86" s="44"/>
    </row>
    <row r="87" spans="1:12" x14ac:dyDescent="0.45">
      <c r="A87" s="106"/>
      <c r="B87" s="112"/>
      <c r="C87" s="3" t="s">
        <v>66</v>
      </c>
      <c r="D87" s="3" t="s">
        <v>61</v>
      </c>
      <c r="F87" s="55">
        <v>33</v>
      </c>
      <c r="G87" s="85">
        <v>41</v>
      </c>
      <c r="H87" s="42">
        <v>94</v>
      </c>
      <c r="I87" s="43">
        <v>74</v>
      </c>
      <c r="J87" s="43"/>
      <c r="K87" s="43"/>
      <c r="L87" s="44"/>
    </row>
    <row r="88" spans="1:12" x14ac:dyDescent="0.45">
      <c r="A88" s="107"/>
      <c r="B88" s="113"/>
      <c r="C88" s="25" t="s">
        <v>67</v>
      </c>
      <c r="D88" s="25" t="s">
        <v>60</v>
      </c>
      <c r="E88" s="41"/>
      <c r="F88" s="88">
        <v>2</v>
      </c>
      <c r="G88" s="95">
        <v>2</v>
      </c>
      <c r="H88" s="60">
        <v>3</v>
      </c>
      <c r="I88" s="45">
        <v>2</v>
      </c>
      <c r="J88" s="45"/>
      <c r="K88" s="45"/>
      <c r="L88" s="46"/>
    </row>
    <row r="89" spans="1:12" x14ac:dyDescent="0.45">
      <c r="A89" s="105" t="s">
        <v>111</v>
      </c>
      <c r="B89" s="111"/>
      <c r="C89" s="3" t="s">
        <v>112</v>
      </c>
      <c r="D89" s="3" t="s">
        <v>115</v>
      </c>
      <c r="F89" s="55" t="s">
        <v>113</v>
      </c>
      <c r="G89" s="85"/>
      <c r="H89" s="42"/>
      <c r="I89" s="43"/>
      <c r="J89" s="43"/>
      <c r="K89" s="43"/>
      <c r="L89" s="44"/>
    </row>
    <row r="90" spans="1:12" x14ac:dyDescent="0.45">
      <c r="A90" s="106"/>
      <c r="B90" s="112"/>
      <c r="C90" s="3" t="s">
        <v>114</v>
      </c>
      <c r="D90" s="3" t="s">
        <v>169</v>
      </c>
      <c r="F90" s="55" t="s">
        <v>162</v>
      </c>
      <c r="G90" s="85" t="s">
        <v>163</v>
      </c>
      <c r="H90" s="42"/>
      <c r="I90" s="43"/>
      <c r="J90" s="43"/>
      <c r="K90" s="43"/>
      <c r="L90" s="44"/>
    </row>
    <row r="91" spans="1:12" x14ac:dyDescent="0.45">
      <c r="A91" s="106"/>
      <c r="B91" s="112"/>
      <c r="C91" s="3" t="s">
        <v>116</v>
      </c>
      <c r="D91" s="3" t="s">
        <v>164</v>
      </c>
      <c r="F91" s="55">
        <v>37</v>
      </c>
      <c r="G91" s="85">
        <v>17</v>
      </c>
      <c r="H91" s="42"/>
      <c r="I91" s="43"/>
      <c r="J91" s="43"/>
      <c r="K91" s="43"/>
      <c r="L91" s="44"/>
    </row>
    <row r="92" spans="1:12" ht="15.75" x14ac:dyDescent="0.45">
      <c r="A92" s="106"/>
      <c r="B92" s="112"/>
      <c r="C92" s="3" t="s">
        <v>117</v>
      </c>
      <c r="D92" s="3" t="s">
        <v>165</v>
      </c>
      <c r="F92" s="55" t="s">
        <v>167</v>
      </c>
      <c r="G92" s="85" t="s">
        <v>166</v>
      </c>
      <c r="H92" s="42"/>
      <c r="I92" s="43"/>
      <c r="J92" s="43"/>
      <c r="K92" s="43"/>
      <c r="L92" s="44"/>
    </row>
    <row r="93" spans="1:12" ht="14.65" thickBot="1" x14ac:dyDescent="0.5">
      <c r="A93" s="114"/>
      <c r="B93" s="115"/>
      <c r="C93" s="19"/>
      <c r="D93" s="19"/>
      <c r="E93" s="20"/>
      <c r="F93" s="57"/>
      <c r="G93" s="86"/>
      <c r="H93" s="47"/>
      <c r="I93" s="47"/>
      <c r="J93" s="47"/>
      <c r="K93" s="47"/>
      <c r="L93" s="48"/>
    </row>
    <row r="95" spans="1:12" s="5" customFormat="1" ht="11.65" x14ac:dyDescent="0.35">
      <c r="A95" s="4" t="s">
        <v>17</v>
      </c>
      <c r="B95" s="4"/>
      <c r="E95" s="4"/>
      <c r="F95" s="4"/>
      <c r="H95" s="6"/>
      <c r="I95" s="6"/>
      <c r="J95" s="6"/>
      <c r="K95" s="6"/>
      <c r="L95" s="6"/>
    </row>
    <row r="96" spans="1:12" s="5" customFormat="1" ht="13.15" x14ac:dyDescent="0.35">
      <c r="A96" s="5" t="s">
        <v>19</v>
      </c>
      <c r="E96" s="4"/>
      <c r="F96" s="4"/>
      <c r="H96" s="6"/>
      <c r="I96" s="6"/>
      <c r="J96" s="6"/>
      <c r="K96" s="6"/>
      <c r="L96" s="6"/>
    </row>
    <row r="97" spans="1:12" s="5" customFormat="1" ht="13.15" x14ac:dyDescent="0.35">
      <c r="A97" s="5" t="s">
        <v>145</v>
      </c>
      <c r="E97" s="4"/>
      <c r="F97" s="4"/>
      <c r="H97" s="6"/>
      <c r="I97" s="6"/>
      <c r="J97" s="6"/>
      <c r="K97" s="6"/>
      <c r="L97" s="6"/>
    </row>
    <row r="98" spans="1:12" s="7" customFormat="1" ht="13.15" x14ac:dyDescent="0.35">
      <c r="A98" s="10" t="s">
        <v>130</v>
      </c>
      <c r="B98" s="10"/>
      <c r="C98" s="5"/>
      <c r="D98" s="5"/>
      <c r="E98" s="8"/>
      <c r="F98" s="8"/>
      <c r="H98" s="9"/>
      <c r="I98" s="9"/>
      <c r="J98" s="9"/>
      <c r="K98" s="9"/>
      <c r="L98" s="9"/>
    </row>
    <row r="99" spans="1:12" x14ac:dyDescent="0.45">
      <c r="A99" s="10" t="s">
        <v>135</v>
      </c>
      <c r="B99" s="10"/>
    </row>
    <row r="100" spans="1:12" x14ac:dyDescent="0.45">
      <c r="A100" s="10" t="s">
        <v>136</v>
      </c>
      <c r="B100" s="10"/>
    </row>
    <row r="101" spans="1:12" x14ac:dyDescent="0.45">
      <c r="A101" s="10" t="s">
        <v>138</v>
      </c>
      <c r="B101" s="10"/>
    </row>
    <row r="102" spans="1:12" x14ac:dyDescent="0.45">
      <c r="A102" s="10" t="s">
        <v>157</v>
      </c>
      <c r="B102" s="10"/>
    </row>
    <row r="103" spans="1:12" s="5" customFormat="1" ht="13.15" x14ac:dyDescent="0.35">
      <c r="A103" s="5" t="s">
        <v>140</v>
      </c>
      <c r="B103" s="10"/>
      <c r="E103" s="4"/>
      <c r="F103" s="4"/>
      <c r="G103" s="6"/>
      <c r="H103" s="6"/>
      <c r="I103" s="6"/>
      <c r="J103" s="6"/>
      <c r="K103" s="6"/>
    </row>
    <row r="104" spans="1:12" s="5" customFormat="1" ht="13.15" x14ac:dyDescent="0.35">
      <c r="A104" s="10" t="s">
        <v>159</v>
      </c>
      <c r="B104" s="10"/>
      <c r="E104" s="4"/>
      <c r="F104" s="4"/>
      <c r="G104" s="6"/>
      <c r="H104" s="6"/>
      <c r="I104" s="6"/>
      <c r="J104" s="6"/>
      <c r="K104" s="6"/>
    </row>
    <row r="105" spans="1:12" ht="34.5" customHeight="1" x14ac:dyDescent="0.45">
      <c r="A105" s="104" t="s">
        <v>170</v>
      </c>
      <c r="B105" s="104"/>
      <c r="C105" s="104"/>
      <c r="D105" s="104"/>
      <c r="E105" s="104"/>
      <c r="F105" s="104"/>
      <c r="G105" s="104"/>
      <c r="H105" s="104"/>
      <c r="I105" s="104"/>
      <c r="J105" s="104"/>
      <c r="K105" s="104"/>
      <c r="L105" s="104"/>
    </row>
    <row r="106" spans="1:12" x14ac:dyDescent="0.45">
      <c r="A106" s="10" t="s">
        <v>171</v>
      </c>
      <c r="B106" s="10"/>
    </row>
    <row r="107" spans="1:12" x14ac:dyDescent="0.45">
      <c r="A107" s="10" t="s">
        <v>161</v>
      </c>
    </row>
    <row r="108" spans="1:12" x14ac:dyDescent="0.45">
      <c r="A108" s="10" t="s">
        <v>168</v>
      </c>
    </row>
    <row r="109" spans="1:12" x14ac:dyDescent="0.45">
      <c r="A109" s="10"/>
      <c r="B109" s="10"/>
    </row>
    <row r="110" spans="1:12" x14ac:dyDescent="0.45">
      <c r="A110" s="61" t="s">
        <v>75</v>
      </c>
    </row>
    <row r="111" spans="1:12" x14ac:dyDescent="0.45">
      <c r="A111" s="10" t="s">
        <v>103</v>
      </c>
      <c r="B111" s="10"/>
    </row>
    <row r="112" spans="1:12" x14ac:dyDescent="0.45">
      <c r="A112" s="10" t="s">
        <v>110</v>
      </c>
      <c r="B112" s="10"/>
    </row>
    <row r="113" spans="1:2" x14ac:dyDescent="0.45">
      <c r="A113" s="10" t="s">
        <v>20</v>
      </c>
      <c r="B113" s="10"/>
    </row>
    <row r="114" spans="1:2" x14ac:dyDescent="0.45">
      <c r="A114" s="10" t="s">
        <v>104</v>
      </c>
    </row>
  </sheetData>
  <mergeCells count="25">
    <mergeCell ref="A2:A23"/>
    <mergeCell ref="B2:B23"/>
    <mergeCell ref="A24:A26"/>
    <mergeCell ref="B24:B26"/>
    <mergeCell ref="A73:A80"/>
    <mergeCell ref="B73:B80"/>
    <mergeCell ref="A27:A31"/>
    <mergeCell ref="B27:B31"/>
    <mergeCell ref="A32:A39"/>
    <mergeCell ref="B32:B39"/>
    <mergeCell ref="B40:B57"/>
    <mergeCell ref="A40:A57"/>
    <mergeCell ref="C48:C49"/>
    <mergeCell ref="A59:A67"/>
    <mergeCell ref="B59:B67"/>
    <mergeCell ref="A70:A72"/>
    <mergeCell ref="B70:B72"/>
    <mergeCell ref="C59:C66"/>
    <mergeCell ref="A105:L105"/>
    <mergeCell ref="A81:A85"/>
    <mergeCell ref="B81:B85"/>
    <mergeCell ref="A86:A88"/>
    <mergeCell ref="B86:B88"/>
    <mergeCell ref="A89:A93"/>
    <mergeCell ref="B89:B93"/>
  </mergeCells>
  <pageMargins left="0.7" right="0.7" top="0.75" bottom="0.75" header="0.3" footer="0.3"/>
  <pageSetup paperSize="8" scale="78" fitToHeight="0" orientation="landscape" r:id="rId1"/>
  <ignoredErrors>
    <ignoredError sqref="G29:H29 F85:I85 J7:L7 G34:I34" formulaRange="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0E719B8342D4486407E689BEE11B5" ma:contentTypeVersion="7" ma:contentTypeDescription="Create a new document." ma:contentTypeScope="" ma:versionID="f43c8587edbb68d2ea6702a086019e0b">
  <xsd:schema xmlns:xsd="http://www.w3.org/2001/XMLSchema" xmlns:xs="http://www.w3.org/2001/XMLSchema" xmlns:p="http://schemas.microsoft.com/office/2006/metadata/properties" xmlns:ns3="daaf00fe-d30e-48d0-ad67-be4eb978572f" xmlns:ns4="86b2bbb0-29e1-4ca0-a11f-fa455534cb2f" targetNamespace="http://schemas.microsoft.com/office/2006/metadata/properties" ma:root="true" ma:fieldsID="4713d91bfc477c1fae06a16084fb7ffe" ns3:_="" ns4:_="">
    <xsd:import namespace="daaf00fe-d30e-48d0-ad67-be4eb978572f"/>
    <xsd:import namespace="86b2bbb0-29e1-4ca0-a11f-fa455534cb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f00fe-d30e-48d0-ad67-be4eb978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b2bbb0-29e1-4ca0-a11f-fa455534cb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B8310E-341C-4347-B4A6-A3A1327C5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f00fe-d30e-48d0-ad67-be4eb978572f"/>
    <ds:schemaRef ds:uri="86b2bbb0-29e1-4ca0-a11f-fa455534c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B15A72-D167-4A30-BB16-1CC243599B88}">
  <ds:schemaRefs>
    <ds:schemaRef ds:uri="http://schemas.microsoft.com/sharepoint/v3/contenttype/forms"/>
  </ds:schemaRefs>
</ds:datastoreItem>
</file>

<file path=customXml/itemProps3.xml><?xml version="1.0" encoding="utf-8"?>
<ds:datastoreItem xmlns:ds="http://schemas.openxmlformats.org/officeDocument/2006/customXml" ds:itemID="{58C18AA7-B5B4-417B-B3A2-E5E7CD0269B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 data table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Garrett</dc:creator>
  <cp:lastModifiedBy>Jonathan Garrett</cp:lastModifiedBy>
  <cp:lastPrinted>2023-03-27T14:19:32Z</cp:lastPrinted>
  <dcterms:created xsi:type="dcterms:W3CDTF">2021-01-11T09:40:37Z</dcterms:created>
  <dcterms:modified xsi:type="dcterms:W3CDTF">2023-03-27T14:55:25Z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0x01010064B0E719B8342D4486407E689BEE11B5</vt:lpwstr>
  </property>
</Properties>
</file>